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codeName="EstaPastaDeTrabalho" checkCompatibility="1" defaultThemeVersion="124226"/>
  <mc:AlternateContent xmlns:mc="http://schemas.openxmlformats.org/markup-compatibility/2006">
    <mc:Choice Requires="x15">
      <x15ac:absPath xmlns:x15ac="http://schemas.microsoft.com/office/spreadsheetml/2010/11/ac" url="/Users/rubemduarte/Documents/EMLUME/LICITAÇÕES/LIcitações 2021/TR MANUTENÇÃO IP 2021/SETEMBRO.2021 - REVISADOS/ARQUIVOS FINALIZADOS SET.2021/ARQUIVOS PARA PUBLICAÇÃO/"/>
    </mc:Choice>
  </mc:AlternateContent>
  <xr:revisionPtr revIDLastSave="0" documentId="13_ncr:1_{47374B6C-88F6-9543-AFF8-442C845913F3}" xr6:coauthVersionLast="47" xr6:coauthVersionMax="47" xr10:uidLastSave="{00000000-0000-0000-0000-000000000000}"/>
  <bookViews>
    <workbookView xWindow="0" yWindow="0" windowWidth="28800" windowHeight="18000" tabRatio="601" xr2:uid="{00000000-000D-0000-FFFF-FFFF00000000}"/>
  </bookViews>
  <sheets>
    <sheet name="ANEXO 2" sheetId="99" r:id="rId1"/>
    <sheet name="ANEXO 3" sheetId="109" r:id="rId2"/>
    <sheet name="ANEXO 4" sheetId="69" r:id="rId3"/>
    <sheet name="ANEXO 5" sheetId="50" r:id="rId4"/>
    <sheet name="ANEXO 6" sheetId="49" r:id="rId5"/>
    <sheet name="ANEXO 7" sheetId="90" r:id="rId6"/>
    <sheet name="ANEXO 8" sheetId="92" r:id="rId7"/>
    <sheet name="ANEXO 9" sheetId="21" r:id="rId8"/>
    <sheet name="ANEXO 10" sheetId="120" r:id="rId9"/>
    <sheet name="ANEXO 11" sheetId="113" r:id="rId10"/>
    <sheet name="ANEXO 12" sheetId="114" r:id="rId11"/>
    <sheet name="ANEXO 13" sheetId="115" r:id="rId12"/>
    <sheet name="ANEXO 14" sheetId="116" r:id="rId13"/>
    <sheet name="ANEXO 15" sheetId="107" r:id="rId14"/>
    <sheet name="ANEXO 16" sheetId="121" r:id="rId15"/>
    <sheet name="ANEXO 17" sheetId="122" r:id="rId16"/>
  </sheets>
  <definedNames>
    <definedName name="_xlnm._FilterDatabase" localSheetId="15" hidden="1">'ANEXO 17'!$B$7:$D$53</definedName>
    <definedName name="_xlnm._FilterDatabase" localSheetId="6" hidden="1">'ANEXO 8'!#REF!</definedName>
    <definedName name="_xlnm.Print_Area" localSheetId="8">'ANEXO 10'!$B$1:$D$37</definedName>
    <definedName name="_xlnm.Print_Area" localSheetId="9">'ANEXO 11'!$B$1:$D$37</definedName>
    <definedName name="_xlnm.Print_Area" localSheetId="10">'ANEXO 12'!$B$1:$D$32</definedName>
    <definedName name="_xlnm.Print_Area" localSheetId="11">'ANEXO 13'!$B$1:$D$32</definedName>
    <definedName name="_xlnm.Print_Area" localSheetId="12">'ANEXO 14'!$B$1:$B$54</definedName>
    <definedName name="_xlnm.Print_Area" localSheetId="13">'ANEXO 15'!$A$1:$AA$39</definedName>
    <definedName name="_xlnm.Print_Area" localSheetId="14">'ANEXO 16'!$A$2:$B$110</definedName>
    <definedName name="_xlnm.Print_Area" localSheetId="15">'ANEXO 17'!$B$3:$D$53</definedName>
    <definedName name="_xlnm.Print_Area" localSheetId="0">'ANEXO 2'!$A$1:$J$133</definedName>
    <definedName name="_xlnm.Print_Area" localSheetId="1">'ANEXO 3'!$A$1:$F$90</definedName>
    <definedName name="_xlnm.Print_Area" localSheetId="2">'ANEXO 4'!$B$1:$J$26</definedName>
    <definedName name="_xlnm.Print_Area" localSheetId="3">'ANEXO 5'!$B$1:$G$23</definedName>
    <definedName name="_xlnm.Print_Area" localSheetId="4">'ANEXO 6'!$B$1:$G$69</definedName>
    <definedName name="_xlnm.Print_Area" localSheetId="5">'ANEXO 7'!$A$1:$I$175</definedName>
    <definedName name="_xlnm.Print_Area" localSheetId="6">'ANEXO 8'!$B$1:$G$139</definedName>
    <definedName name="_xlnm.Print_Area" localSheetId="7">'ANEXO 9'!$A$1:$H$23</definedName>
    <definedName name="_xlnm.Print_Titles" localSheetId="14">'ANEXO 16'!$2:$7</definedName>
    <definedName name="_xlnm.Print_Titles" localSheetId="0">'ANEXO 2'!$1:$4</definedName>
    <definedName name="_xlnm.Print_Titles" localSheetId="1">'ANEXO 3'!$1:$5</definedName>
    <definedName name="_xlnm.Print_Titles" localSheetId="4">'ANEXO 6'!$1:$6</definedName>
    <definedName name="_xlnm.Print_Titles" localSheetId="5">'ANEXO 7'!$1:$4</definedName>
    <definedName name="_xlnm.Print_Titles" localSheetId="6">'ANEXO 8'!$1:$7</definedName>
    <definedName name="_xlnm.Print_Titles" localSheetId="7">'ANEXO 9'!$1:$6</definedName>
  </definedNames>
  <calcPr calcId="191029"/>
</workbook>
</file>

<file path=xl/calcChain.xml><?xml version="1.0" encoding="utf-8"?>
<calcChain xmlns="http://schemas.openxmlformats.org/spreadsheetml/2006/main">
  <c r="D53" i="122" l="1"/>
  <c r="H36" i="21"/>
  <c r="H38" i="21" s="1"/>
  <c r="B170" i="90"/>
  <c r="B169" i="90"/>
  <c r="E36" i="50"/>
  <c r="G110" i="92"/>
  <c r="G100" i="92"/>
  <c r="G99" i="92"/>
  <c r="G98" i="92"/>
  <c r="G97" i="92"/>
  <c r="G96" i="92"/>
  <c r="G91" i="92"/>
  <c r="G93" i="92" s="1"/>
  <c r="H126" i="90"/>
  <c r="H125" i="90"/>
  <c r="H124" i="90"/>
  <c r="H123" i="90"/>
  <c r="H122" i="90"/>
  <c r="H121" i="90"/>
  <c r="H120" i="90"/>
  <c r="H75" i="90"/>
  <c r="H74" i="90"/>
  <c r="H73" i="90"/>
  <c r="H72" i="90"/>
  <c r="H71" i="90"/>
  <c r="H70" i="90"/>
  <c r="H69" i="90"/>
  <c r="H23" i="90"/>
  <c r="H22" i="90"/>
  <c r="H21" i="90"/>
  <c r="H20" i="90"/>
  <c r="H19" i="90"/>
  <c r="H18" i="90"/>
  <c r="H17" i="90"/>
  <c r="G56" i="92"/>
  <c r="B171" i="90" l="1"/>
  <c r="E174" i="90" s="1"/>
  <c r="G55" i="92"/>
  <c r="G111" i="92"/>
  <c r="F112" i="92" s="1"/>
  <c r="G112" i="92" s="1"/>
  <c r="G101" i="92"/>
  <c r="G57" i="92"/>
  <c r="G58" i="92" s="1"/>
  <c r="G60" i="92" s="1"/>
  <c r="G102" i="92" l="1"/>
  <c r="F12" i="50" s="1"/>
  <c r="G117" i="92"/>
  <c r="G114" i="92"/>
  <c r="D22" i="120"/>
  <c r="D32" i="120" s="1"/>
  <c r="C22" i="120"/>
  <c r="C32" i="120" s="1"/>
  <c r="N4" i="99" s="1"/>
  <c r="D15" i="120"/>
  <c r="C15" i="120"/>
  <c r="D8" i="120"/>
  <c r="C8" i="120"/>
  <c r="G139" i="90"/>
  <c r="H139" i="90" s="1"/>
  <c r="G140" i="90" s="1"/>
  <c r="H140" i="90" s="1"/>
  <c r="G138" i="90"/>
  <c r="H137" i="90"/>
  <c r="H36" i="90"/>
  <c r="H37" i="90" s="1"/>
  <c r="G88" i="90"/>
  <c r="H88" i="90" s="1"/>
  <c r="G87" i="90"/>
  <c r="H87" i="90" s="1"/>
  <c r="H86" i="90"/>
  <c r="G65" i="90"/>
  <c r="G13" i="90"/>
  <c r="H13" i="90" s="1"/>
  <c r="H12" i="90"/>
  <c r="G118" i="92" l="1"/>
  <c r="F13" i="50" s="1"/>
  <c r="G89" i="90"/>
  <c r="H89" i="90" s="1"/>
  <c r="H91" i="90" s="1"/>
  <c r="A28" i="107" l="1"/>
  <c r="A25" i="107"/>
  <c r="A22" i="107"/>
  <c r="A5" i="107"/>
  <c r="A31" i="107"/>
  <c r="F41" i="109"/>
  <c r="F40" i="109"/>
  <c r="F39" i="109"/>
  <c r="H25" i="69"/>
  <c r="H24" i="69"/>
  <c r="H21" i="69"/>
  <c r="H20" i="69"/>
  <c r="H17" i="69"/>
  <c r="H16" i="69"/>
  <c r="H15" i="69"/>
  <c r="H14" i="69"/>
  <c r="H11" i="69"/>
  <c r="H10" i="69"/>
  <c r="H9" i="69"/>
  <c r="H8" i="69"/>
  <c r="F19" i="21" l="1"/>
  <c r="F20" i="21" s="1"/>
  <c r="H20" i="21" s="1"/>
  <c r="H28" i="21"/>
  <c r="H12" i="21"/>
  <c r="H11" i="21"/>
  <c r="H10" i="21"/>
  <c r="G135" i="92"/>
  <c r="G134" i="92"/>
  <c r="G133" i="92"/>
  <c r="G132" i="92"/>
  <c r="G81" i="92"/>
  <c r="G80" i="92"/>
  <c r="G79" i="92"/>
  <c r="G78" i="92"/>
  <c r="G45" i="92"/>
  <c r="G44" i="92"/>
  <c r="G43" i="92"/>
  <c r="G42" i="92"/>
  <c r="G41" i="92"/>
  <c r="G40" i="92"/>
  <c r="G24" i="92"/>
  <c r="G23" i="92"/>
  <c r="G22" i="92"/>
  <c r="G21" i="92"/>
  <c r="H19" i="21" l="1"/>
  <c r="C22" i="113"/>
  <c r="C32" i="113" s="1"/>
  <c r="N3" i="99" s="1"/>
  <c r="H89" i="99"/>
  <c r="I89" i="99" s="1"/>
  <c r="J89" i="99" s="1"/>
  <c r="H99" i="99" l="1"/>
  <c r="I99" i="99" s="1"/>
  <c r="J99" i="99" s="1"/>
  <c r="H88" i="99"/>
  <c r="I88" i="99" s="1"/>
  <c r="J88" i="99" s="1"/>
  <c r="H98" i="99"/>
  <c r="I98" i="99" s="1"/>
  <c r="J98" i="99" s="1"/>
  <c r="H39" i="99"/>
  <c r="I39" i="99" s="1"/>
  <c r="J39" i="99" s="1"/>
  <c r="H40" i="99"/>
  <c r="I40" i="99" s="1"/>
  <c r="J40" i="99" s="1"/>
  <c r="H128" i="99"/>
  <c r="H91" i="99"/>
  <c r="I91" i="99" s="1"/>
  <c r="J91" i="99" s="1"/>
  <c r="H90" i="99"/>
  <c r="H127" i="99"/>
  <c r="I127" i="99" s="1"/>
  <c r="J127" i="99" s="1"/>
  <c r="H106" i="99"/>
  <c r="I106" i="99" s="1"/>
  <c r="J106" i="99" s="1"/>
  <c r="H124" i="99"/>
  <c r="H123" i="99"/>
  <c r="H125" i="99"/>
  <c r="H126" i="99"/>
  <c r="D22" i="115"/>
  <c r="D32" i="115" s="1"/>
  <c r="C22" i="115"/>
  <c r="C32" i="115" s="1"/>
  <c r="D15" i="115"/>
  <c r="C15" i="115"/>
  <c r="D8" i="115"/>
  <c r="C8" i="115"/>
  <c r="D22" i="114"/>
  <c r="D32" i="114" s="1"/>
  <c r="C22" i="114"/>
  <c r="C32" i="114" s="1"/>
  <c r="D15" i="114"/>
  <c r="C15" i="114"/>
  <c r="D8" i="114"/>
  <c r="C8" i="114"/>
  <c r="I90" i="99" l="1"/>
  <c r="J90" i="99" s="1"/>
  <c r="E31" i="50"/>
  <c r="G20" i="50"/>
  <c r="F44" i="49" l="1"/>
  <c r="H30" i="21"/>
  <c r="D22" i="113"/>
  <c r="D32" i="113" s="1"/>
  <c r="H8" i="99"/>
  <c r="D15" i="113"/>
  <c r="C15" i="113"/>
  <c r="D8" i="113"/>
  <c r="C8" i="113"/>
  <c r="F52" i="49" l="1"/>
  <c r="F67" i="49"/>
  <c r="H31" i="21"/>
  <c r="F36" i="49"/>
  <c r="F27" i="49"/>
  <c r="F10" i="49"/>
  <c r="F18" i="49"/>
  <c r="F59" i="49"/>
  <c r="AA32" i="107" l="1"/>
  <c r="Z32" i="107"/>
  <c r="Y32" i="107"/>
  <c r="X32" i="107"/>
  <c r="W32" i="107"/>
  <c r="V32" i="107"/>
  <c r="U32" i="107"/>
  <c r="T32" i="107"/>
  <c r="S32" i="107"/>
  <c r="R32" i="107"/>
  <c r="Q32" i="107"/>
  <c r="P32" i="107"/>
  <c r="O32" i="107"/>
  <c r="N32" i="107"/>
  <c r="M32" i="107"/>
  <c r="L32" i="107"/>
  <c r="K32" i="107"/>
  <c r="J32" i="107"/>
  <c r="AA29" i="107"/>
  <c r="Z29" i="107"/>
  <c r="Y29" i="107"/>
  <c r="X29" i="107"/>
  <c r="W29" i="107"/>
  <c r="V29" i="107"/>
  <c r="U29" i="107"/>
  <c r="T29" i="107"/>
  <c r="S29" i="107"/>
  <c r="R29" i="107"/>
  <c r="Q29" i="107"/>
  <c r="P29" i="107"/>
  <c r="O29" i="107"/>
  <c r="N29" i="107"/>
  <c r="M29" i="107"/>
  <c r="L29" i="107"/>
  <c r="K29" i="107"/>
  <c r="J29" i="107"/>
  <c r="AA26" i="107"/>
  <c r="Z26" i="107"/>
  <c r="Y26" i="107"/>
  <c r="X26" i="107"/>
  <c r="W26" i="107"/>
  <c r="V26" i="107"/>
  <c r="U26" i="107"/>
  <c r="T26" i="107"/>
  <c r="S26" i="107"/>
  <c r="R26" i="107"/>
  <c r="Q26" i="107"/>
  <c r="P26" i="107"/>
  <c r="O26" i="107"/>
  <c r="N26" i="107"/>
  <c r="M26" i="107"/>
  <c r="L26" i="107"/>
  <c r="K26" i="107"/>
  <c r="J26" i="107"/>
  <c r="AA23" i="107"/>
  <c r="Z23" i="107"/>
  <c r="Y23" i="107"/>
  <c r="X23" i="107"/>
  <c r="W23" i="107"/>
  <c r="V23" i="107"/>
  <c r="U23" i="107"/>
  <c r="T23" i="107"/>
  <c r="S23" i="107"/>
  <c r="R23" i="107"/>
  <c r="Q23" i="107"/>
  <c r="P23" i="107"/>
  <c r="O23" i="107"/>
  <c r="N23" i="107"/>
  <c r="M23" i="107"/>
  <c r="L23" i="107"/>
  <c r="K23" i="107"/>
  <c r="J23" i="107"/>
  <c r="AA20" i="107"/>
  <c r="Z20" i="107"/>
  <c r="Y20" i="107"/>
  <c r="X20" i="107"/>
  <c r="W20" i="107"/>
  <c r="V20" i="107"/>
  <c r="U20" i="107"/>
  <c r="T20" i="107"/>
  <c r="S20" i="107"/>
  <c r="R20" i="107"/>
  <c r="Q20" i="107"/>
  <c r="P20" i="107"/>
  <c r="O20" i="107"/>
  <c r="N20" i="107"/>
  <c r="M20" i="107"/>
  <c r="L20" i="107"/>
  <c r="K20" i="107"/>
  <c r="J20" i="107"/>
  <c r="AA18" i="107"/>
  <c r="Z18" i="107"/>
  <c r="Y18" i="107"/>
  <c r="X18" i="107"/>
  <c r="W18" i="107"/>
  <c r="V18" i="107"/>
  <c r="U18" i="107"/>
  <c r="T18" i="107"/>
  <c r="S18" i="107"/>
  <c r="R18" i="107"/>
  <c r="Q18" i="107"/>
  <c r="P18" i="107"/>
  <c r="O18" i="107"/>
  <c r="N18" i="107"/>
  <c r="M18" i="107"/>
  <c r="L18" i="107"/>
  <c r="K18" i="107"/>
  <c r="J18" i="107"/>
  <c r="AA16" i="107"/>
  <c r="Z16" i="107"/>
  <c r="Y16" i="107"/>
  <c r="X16" i="107"/>
  <c r="W16" i="107"/>
  <c r="V16" i="107"/>
  <c r="U16" i="107"/>
  <c r="T16" i="107"/>
  <c r="S16" i="107"/>
  <c r="R16" i="107"/>
  <c r="Q16" i="107"/>
  <c r="P16" i="107"/>
  <c r="O16" i="107"/>
  <c r="N16" i="107"/>
  <c r="M16" i="107"/>
  <c r="L16" i="107"/>
  <c r="K16" i="107"/>
  <c r="J16" i="107"/>
  <c r="AA14" i="107"/>
  <c r="Z14" i="107"/>
  <c r="Y14" i="107"/>
  <c r="X14" i="107"/>
  <c r="W14" i="107"/>
  <c r="V14" i="107"/>
  <c r="U14" i="107"/>
  <c r="T14" i="107"/>
  <c r="S14" i="107"/>
  <c r="R14" i="107"/>
  <c r="Q14" i="107"/>
  <c r="P14" i="107"/>
  <c r="O14" i="107"/>
  <c r="N14" i="107"/>
  <c r="M14" i="107"/>
  <c r="L14" i="107"/>
  <c r="K14" i="107"/>
  <c r="J14" i="107"/>
  <c r="AA12" i="107"/>
  <c r="Z12" i="107"/>
  <c r="Y12" i="107"/>
  <c r="X12" i="107"/>
  <c r="W12" i="107"/>
  <c r="V12" i="107"/>
  <c r="U12" i="107"/>
  <c r="T12" i="107"/>
  <c r="S12" i="107"/>
  <c r="R12" i="107"/>
  <c r="Q12" i="107"/>
  <c r="P12" i="107"/>
  <c r="O12" i="107"/>
  <c r="N12" i="107"/>
  <c r="M12" i="107"/>
  <c r="L12" i="107"/>
  <c r="K12" i="107"/>
  <c r="J12" i="107"/>
  <c r="AA10" i="107"/>
  <c r="Z10" i="107"/>
  <c r="Y10" i="107"/>
  <c r="X10" i="107"/>
  <c r="W10" i="107"/>
  <c r="V10" i="107"/>
  <c r="U10" i="107"/>
  <c r="T10" i="107"/>
  <c r="S10" i="107"/>
  <c r="R10" i="107"/>
  <c r="Q10" i="107"/>
  <c r="P10" i="107"/>
  <c r="O10" i="107"/>
  <c r="N10" i="107"/>
  <c r="M10" i="107"/>
  <c r="L10" i="107"/>
  <c r="K10" i="107"/>
  <c r="J10" i="107"/>
  <c r="AA8" i="107"/>
  <c r="Z8" i="107"/>
  <c r="Y8" i="107"/>
  <c r="X8" i="107"/>
  <c r="W8" i="107"/>
  <c r="V8" i="107"/>
  <c r="U8" i="107"/>
  <c r="T8" i="107"/>
  <c r="S8" i="107"/>
  <c r="R8" i="107"/>
  <c r="Q8" i="107"/>
  <c r="P8" i="107"/>
  <c r="O8" i="107"/>
  <c r="N8" i="107"/>
  <c r="M8" i="107"/>
  <c r="L8" i="107"/>
  <c r="K8" i="107"/>
  <c r="J8" i="107"/>
  <c r="AA6" i="107"/>
  <c r="Z6" i="107"/>
  <c r="Y6" i="107"/>
  <c r="X6" i="107"/>
  <c r="W6" i="107"/>
  <c r="V6" i="107"/>
  <c r="U6" i="107"/>
  <c r="T6" i="107"/>
  <c r="S6" i="107"/>
  <c r="R6" i="107"/>
  <c r="Q6" i="107"/>
  <c r="P6" i="107"/>
  <c r="O6" i="107"/>
  <c r="N6" i="107"/>
  <c r="M6" i="107"/>
  <c r="L6" i="107"/>
  <c r="K6" i="107"/>
  <c r="J6" i="107"/>
  <c r="I32" i="107"/>
  <c r="I29" i="107"/>
  <c r="I26" i="107"/>
  <c r="I23" i="107"/>
  <c r="I20" i="107"/>
  <c r="I18" i="107"/>
  <c r="I16" i="107"/>
  <c r="I14" i="107"/>
  <c r="I12" i="107"/>
  <c r="I10" i="107"/>
  <c r="I8" i="107"/>
  <c r="I6" i="107"/>
  <c r="H32" i="107"/>
  <c r="H29" i="107"/>
  <c r="H26" i="107"/>
  <c r="H23" i="107"/>
  <c r="H20" i="107"/>
  <c r="H18" i="107"/>
  <c r="H16" i="107"/>
  <c r="H14" i="107"/>
  <c r="H12" i="107"/>
  <c r="H10" i="107"/>
  <c r="H8" i="107"/>
  <c r="H6" i="107"/>
  <c r="G32" i="107"/>
  <c r="G29" i="107"/>
  <c r="G26" i="107"/>
  <c r="G23" i="107"/>
  <c r="G20" i="107"/>
  <c r="G18" i="107"/>
  <c r="G16" i="107"/>
  <c r="G14" i="107"/>
  <c r="G12" i="107"/>
  <c r="G10" i="107"/>
  <c r="G8" i="107"/>
  <c r="G6" i="107"/>
  <c r="F32" i="107"/>
  <c r="F29" i="107"/>
  <c r="F26" i="107"/>
  <c r="F23" i="107"/>
  <c r="F20" i="107"/>
  <c r="F18" i="107"/>
  <c r="F16" i="107"/>
  <c r="F14" i="107"/>
  <c r="F12" i="107"/>
  <c r="F10" i="107"/>
  <c r="F8" i="107"/>
  <c r="F6" i="107"/>
  <c r="E32" i="107"/>
  <c r="E29" i="107"/>
  <c r="E20" i="107"/>
  <c r="E18" i="107"/>
  <c r="E16" i="107"/>
  <c r="E14" i="107"/>
  <c r="E12" i="107"/>
  <c r="E10" i="107"/>
  <c r="E8" i="107"/>
  <c r="E6" i="107"/>
  <c r="G126" i="92" l="1"/>
  <c r="G128" i="92" s="1"/>
  <c r="D32" i="107" l="1"/>
  <c r="D29" i="107"/>
  <c r="B23" i="107"/>
  <c r="B20" i="107"/>
  <c r="B18" i="107"/>
  <c r="B16" i="107"/>
  <c r="B14" i="107"/>
  <c r="B12" i="107"/>
  <c r="B10" i="107"/>
  <c r="B8" i="107"/>
  <c r="B6" i="107"/>
  <c r="D18" i="107"/>
  <c r="D20" i="107"/>
  <c r="G72" i="92" l="1"/>
  <c r="G74" i="92" s="1"/>
  <c r="G34" i="92"/>
  <c r="G36" i="92" s="1"/>
  <c r="G15" i="92"/>
  <c r="G17" i="92" s="1"/>
  <c r="G131" i="92"/>
  <c r="G77" i="92"/>
  <c r="G39" i="92"/>
  <c r="G20" i="92"/>
  <c r="G136" i="92" l="1"/>
  <c r="G137" i="92" s="1"/>
  <c r="F14" i="50" s="1"/>
  <c r="G46" i="92"/>
  <c r="G82" i="92"/>
  <c r="G83" i="92" s="1"/>
  <c r="F11" i="50" s="1"/>
  <c r="G25" i="92"/>
  <c r="G26" i="92" s="1"/>
  <c r="F8" i="50" s="1"/>
  <c r="G47" i="92" l="1"/>
  <c r="F9" i="50" s="1"/>
  <c r="G63" i="92"/>
  <c r="G64" i="92" s="1"/>
  <c r="F10" i="50" s="1"/>
  <c r="H6" i="99" l="1"/>
  <c r="H15" i="99"/>
  <c r="H132" i="99"/>
  <c r="D71" i="109"/>
  <c r="D70" i="109"/>
  <c r="D63" i="109"/>
  <c r="D62" i="109"/>
  <c r="D64" i="109" s="1"/>
  <c r="D55" i="109"/>
  <c r="D54" i="109"/>
  <c r="E46" i="109"/>
  <c r="F46" i="109" s="1"/>
  <c r="D46" i="109"/>
  <c r="E45" i="109"/>
  <c r="F45" i="109" s="1"/>
  <c r="D45" i="109"/>
  <c r="E44" i="109"/>
  <c r="F44" i="109" s="1"/>
  <c r="D44" i="109"/>
  <c r="E43" i="109"/>
  <c r="F43" i="109" s="1"/>
  <c r="D43" i="109"/>
  <c r="E42" i="109"/>
  <c r="F42" i="109" s="1"/>
  <c r="C42" i="109"/>
  <c r="D42" i="109" s="1"/>
  <c r="D41" i="109"/>
  <c r="C40" i="109"/>
  <c r="D40" i="109" s="1"/>
  <c r="C39" i="109"/>
  <c r="D39" i="109" s="1"/>
  <c r="E38" i="109"/>
  <c r="F38" i="109" s="1"/>
  <c r="C38" i="109"/>
  <c r="D38" i="109" s="1"/>
  <c r="E37" i="109"/>
  <c r="F37" i="109" s="1"/>
  <c r="D37" i="109"/>
  <c r="E36" i="109"/>
  <c r="F36" i="109" s="1"/>
  <c r="C36" i="109"/>
  <c r="D36" i="109" s="1"/>
  <c r="E35" i="109"/>
  <c r="F35" i="109" s="1"/>
  <c r="C81" i="109" s="1"/>
  <c r="C35" i="109"/>
  <c r="D35" i="109" s="1"/>
  <c r="H7" i="99"/>
  <c r="H9" i="99"/>
  <c r="H10" i="99"/>
  <c r="H11" i="99"/>
  <c r="H12" i="99"/>
  <c r="H13" i="99"/>
  <c r="D82" i="109" l="1"/>
  <c r="C83" i="109"/>
  <c r="D83" i="109"/>
  <c r="C86" i="109"/>
  <c r="D86" i="109"/>
  <c r="C84" i="109"/>
  <c r="D84" i="109"/>
  <c r="C88" i="109"/>
  <c r="D88" i="109"/>
  <c r="D81" i="109"/>
  <c r="C85" i="109"/>
  <c r="D85" i="109"/>
  <c r="C87" i="109"/>
  <c r="D87" i="109"/>
  <c r="D56" i="109"/>
  <c r="D72" i="109"/>
  <c r="D48" i="109"/>
  <c r="C82" i="109"/>
  <c r="E88" i="109" l="1"/>
  <c r="F13" i="99" s="1"/>
  <c r="E86" i="109"/>
  <c r="F11" i="99" s="1"/>
  <c r="E84" i="109"/>
  <c r="F9" i="99" s="1"/>
  <c r="E87" i="109"/>
  <c r="F12" i="99" s="1"/>
  <c r="E85" i="109"/>
  <c r="F10" i="99" s="1"/>
  <c r="E83" i="109"/>
  <c r="F8" i="99" s="1"/>
  <c r="F48" i="109"/>
  <c r="C90" i="109"/>
  <c r="E81" i="109"/>
  <c r="F6" i="99" s="1"/>
  <c r="E82" i="109"/>
  <c r="F7" i="99" s="1"/>
  <c r="E26" i="107"/>
  <c r="D26" i="107"/>
  <c r="E23" i="107"/>
  <c r="D23" i="107"/>
  <c r="D16" i="107"/>
  <c r="D14" i="107"/>
  <c r="D12" i="107"/>
  <c r="D10" i="107"/>
  <c r="D8" i="107"/>
  <c r="D6" i="107"/>
  <c r="E90" i="109" l="1"/>
  <c r="G13" i="50" l="1"/>
  <c r="G10" i="50" l="1"/>
  <c r="H138" i="90" l="1"/>
  <c r="H142" i="90" s="1"/>
  <c r="G14" i="50" l="1"/>
  <c r="H64" i="90" l="1"/>
  <c r="H15" i="90" l="1"/>
  <c r="G52" i="90" s="1"/>
  <c r="G53" i="90" l="1"/>
  <c r="H53" i="90" s="1"/>
  <c r="G54" i="90" s="1"/>
  <c r="H54" i="90" s="1"/>
  <c r="H52" i="90"/>
  <c r="F57" i="49" l="1"/>
  <c r="F64" i="49"/>
  <c r="F42" i="49"/>
  <c r="F49" i="49"/>
  <c r="G19" i="49"/>
  <c r="G11" i="49"/>
  <c r="G28" i="49"/>
  <c r="G37" i="49"/>
  <c r="H23" i="21" l="1"/>
  <c r="G132" i="99" l="1"/>
  <c r="I132" i="99" s="1"/>
  <c r="J132" i="99" s="1"/>
  <c r="J131" i="99" s="1"/>
  <c r="C33" i="107" l="1"/>
  <c r="I126" i="99" l="1"/>
  <c r="J126" i="99" s="1"/>
  <c r="AA33" i="107"/>
  <c r="S33" i="107"/>
  <c r="K33" i="107"/>
  <c r="D33" i="107"/>
  <c r="T33" i="107"/>
  <c r="X33" i="107"/>
  <c r="P33" i="107"/>
  <c r="L33" i="107"/>
  <c r="W33" i="107"/>
  <c r="O33" i="107"/>
  <c r="F33" i="107"/>
  <c r="Y33" i="107"/>
  <c r="J33" i="107"/>
  <c r="Z33" i="107"/>
  <c r="H33" i="107"/>
  <c r="N33" i="107"/>
  <c r="M33" i="107"/>
  <c r="V33" i="107"/>
  <c r="G33" i="107"/>
  <c r="R33" i="107"/>
  <c r="Q33" i="107"/>
  <c r="U33" i="107"/>
  <c r="I33" i="107"/>
  <c r="E33" i="107"/>
  <c r="I124" i="99" l="1"/>
  <c r="J124" i="99" s="1"/>
  <c r="I123" i="99"/>
  <c r="J123" i="99" s="1"/>
  <c r="H14" i="21"/>
  <c r="I128" i="99" l="1"/>
  <c r="J128" i="99" s="1"/>
  <c r="I125" i="99"/>
  <c r="J125" i="99" s="1"/>
  <c r="G8" i="50"/>
  <c r="G27" i="99"/>
  <c r="G12" i="50"/>
  <c r="G11" i="50"/>
  <c r="G9" i="50"/>
  <c r="J122" i="99" l="1"/>
  <c r="H128" i="90"/>
  <c r="G144" i="90" s="1"/>
  <c r="H144" i="90" s="1"/>
  <c r="H149" i="90" s="1"/>
  <c r="G15" i="50"/>
  <c r="H25" i="90"/>
  <c r="H77" i="90"/>
  <c r="G93" i="90" s="1"/>
  <c r="H93" i="90" s="1"/>
  <c r="H95" i="90" s="1"/>
  <c r="H26" i="90" l="1"/>
  <c r="H41" i="90"/>
  <c r="H43" i="90" s="1"/>
  <c r="H27" i="90" l="1"/>
  <c r="F8" i="49" s="1"/>
  <c r="F27" i="90"/>
  <c r="G64" i="49"/>
  <c r="G57" i="49"/>
  <c r="G42" i="49"/>
  <c r="G49" i="49"/>
  <c r="H65" i="90"/>
  <c r="H67" i="90" s="1"/>
  <c r="G104" i="90" s="1"/>
  <c r="G105" i="90" s="1"/>
  <c r="H105" i="90" s="1"/>
  <c r="H35" i="90"/>
  <c r="F24" i="49" l="1"/>
  <c r="G106" i="90"/>
  <c r="H106" i="90" s="1"/>
  <c r="H104" i="90"/>
  <c r="H78" i="90"/>
  <c r="H34" i="90"/>
  <c r="H39" i="90" s="1"/>
  <c r="H116" i="90"/>
  <c r="H118" i="90" s="1"/>
  <c r="H79" i="90" l="1"/>
  <c r="F25" i="49" s="1"/>
  <c r="F79" i="90"/>
  <c r="F58" i="49"/>
  <c r="G58" i="49" s="1"/>
  <c r="F65" i="49"/>
  <c r="G65" i="49" s="1"/>
  <c r="H129" i="90"/>
  <c r="G158" i="90"/>
  <c r="F43" i="49"/>
  <c r="G43" i="49" s="1"/>
  <c r="F50" i="49"/>
  <c r="G50" i="49" s="1"/>
  <c r="H44" i="90"/>
  <c r="H45" i="90" s="1"/>
  <c r="F16" i="49" s="1"/>
  <c r="H150" i="90"/>
  <c r="H96" i="90"/>
  <c r="H97" i="90" l="1"/>
  <c r="F34" i="49" s="1"/>
  <c r="F97" i="90"/>
  <c r="H151" i="90"/>
  <c r="F35" i="49" s="1"/>
  <c r="F151" i="90"/>
  <c r="H130" i="90"/>
  <c r="F26" i="49" s="1"/>
  <c r="F130" i="90"/>
  <c r="F9" i="49"/>
  <c r="H158" i="90"/>
  <c r="G159" i="90"/>
  <c r="H159" i="90" s="1"/>
  <c r="F45" i="90"/>
  <c r="F17" i="49" l="1"/>
  <c r="G17" i="49" s="1"/>
  <c r="F51" i="49"/>
  <c r="G51" i="49" s="1"/>
  <c r="G160" i="90"/>
  <c r="H160" i="90" s="1"/>
  <c r="F66" i="49" s="1"/>
  <c r="G66" i="49" s="1"/>
  <c r="G35" i="49"/>
  <c r="G26" i="49"/>
  <c r="F33" i="49"/>
  <c r="G33" i="49" s="1"/>
  <c r="G16" i="49"/>
  <c r="G9" i="49"/>
  <c r="G25" i="49"/>
  <c r="G34" i="49"/>
  <c r="G24" i="49" l="1"/>
  <c r="G8" i="49" l="1"/>
  <c r="H121" i="99" l="1"/>
  <c r="I121" i="99" s="1"/>
  <c r="J121" i="99" s="1"/>
  <c r="H119" i="99"/>
  <c r="I119" i="99" s="1"/>
  <c r="J119" i="99" s="1"/>
  <c r="H117" i="99"/>
  <c r="I117" i="99" s="1"/>
  <c r="J117" i="99" s="1"/>
  <c r="H115" i="99"/>
  <c r="I115" i="99" s="1"/>
  <c r="J115" i="99" s="1"/>
  <c r="H113" i="99"/>
  <c r="I113" i="99" s="1"/>
  <c r="J113" i="99" s="1"/>
  <c r="H111" i="99"/>
  <c r="I111" i="99" s="1"/>
  <c r="J111" i="99" s="1"/>
  <c r="H109" i="99"/>
  <c r="I109" i="99" s="1"/>
  <c r="J109" i="99" s="1"/>
  <c r="H120" i="99"/>
  <c r="I120" i="99" s="1"/>
  <c r="J120" i="99" s="1"/>
  <c r="H118" i="99"/>
  <c r="I118" i="99" s="1"/>
  <c r="J118" i="99" s="1"/>
  <c r="H116" i="99"/>
  <c r="I116" i="99" s="1"/>
  <c r="J116" i="99" s="1"/>
  <c r="H112" i="99"/>
  <c r="I112" i="99" s="1"/>
  <c r="J112" i="99" s="1"/>
  <c r="H110" i="99"/>
  <c r="I110" i="99" s="1"/>
  <c r="J110" i="99" s="1"/>
  <c r="H108" i="99"/>
  <c r="I108" i="99" s="1"/>
  <c r="J108" i="99" s="1"/>
  <c r="H114" i="99"/>
  <c r="I114" i="99" s="1"/>
  <c r="J114" i="99" s="1"/>
  <c r="H104" i="99"/>
  <c r="H102" i="99"/>
  <c r="H94" i="99"/>
  <c r="H85" i="99"/>
  <c r="H82" i="99"/>
  <c r="H78" i="99"/>
  <c r="H74" i="99"/>
  <c r="H69" i="99"/>
  <c r="H66" i="99"/>
  <c r="H61" i="99"/>
  <c r="H58" i="99"/>
  <c r="H53" i="99"/>
  <c r="H47" i="99"/>
  <c r="H43" i="99"/>
  <c r="H33" i="99"/>
  <c r="H30" i="99"/>
  <c r="H23" i="99"/>
  <c r="H20" i="99"/>
  <c r="H84" i="99"/>
  <c r="H77" i="99"/>
  <c r="H73" i="99"/>
  <c r="H57" i="99"/>
  <c r="H52" i="99"/>
  <c r="H46" i="99"/>
  <c r="H36" i="99"/>
  <c r="H29" i="99"/>
  <c r="H25" i="99"/>
  <c r="H22" i="99"/>
  <c r="H95" i="99"/>
  <c r="H79" i="99"/>
  <c r="H70" i="99"/>
  <c r="H59" i="99"/>
  <c r="H49" i="99"/>
  <c r="H37" i="99"/>
  <c r="H31" i="99"/>
  <c r="H21" i="99"/>
  <c r="H103" i="99"/>
  <c r="H97" i="99"/>
  <c r="H93" i="99"/>
  <c r="H81" i="99"/>
  <c r="H64" i="99"/>
  <c r="H42" i="99"/>
  <c r="H19" i="99"/>
  <c r="H67" i="99"/>
  <c r="H26" i="99"/>
  <c r="H130" i="99"/>
  <c r="I130" i="99" s="1"/>
  <c r="J130" i="99" s="1"/>
  <c r="J129" i="99" s="1"/>
  <c r="H101" i="99"/>
  <c r="H96" i="99"/>
  <c r="H92" i="99"/>
  <c r="H83" i="99"/>
  <c r="H80" i="99"/>
  <c r="H76" i="99"/>
  <c r="H71" i="99"/>
  <c r="H68" i="99"/>
  <c r="H63" i="99"/>
  <c r="H60" i="99"/>
  <c r="H55" i="99"/>
  <c r="H50" i="99"/>
  <c r="H45" i="99"/>
  <c r="H38" i="99"/>
  <c r="H35" i="99"/>
  <c r="H32" i="99"/>
  <c r="H27" i="99"/>
  <c r="H18" i="99"/>
  <c r="H105" i="99"/>
  <c r="H86" i="99"/>
  <c r="H75" i="99"/>
  <c r="H62" i="99"/>
  <c r="H54" i="99"/>
  <c r="H44" i="99"/>
  <c r="H34" i="99"/>
  <c r="H24" i="99"/>
  <c r="J107" i="99" l="1"/>
  <c r="I54" i="99"/>
  <c r="J54" i="99" s="1"/>
  <c r="I24" i="99"/>
  <c r="J24" i="99" s="1"/>
  <c r="I62" i="99"/>
  <c r="J62" i="99" s="1"/>
  <c r="I35" i="99"/>
  <c r="J35" i="99" s="1"/>
  <c r="I55" i="99"/>
  <c r="J55" i="99" s="1"/>
  <c r="I71" i="99"/>
  <c r="J71" i="99" s="1"/>
  <c r="I92" i="99"/>
  <c r="J92" i="99" s="1"/>
  <c r="I42" i="99"/>
  <c r="J42" i="99" s="1"/>
  <c r="I97" i="99"/>
  <c r="J97" i="99" s="1"/>
  <c r="I31" i="99"/>
  <c r="J31" i="99" s="1"/>
  <c r="I70" i="99"/>
  <c r="J70" i="99" s="1"/>
  <c r="I25" i="99"/>
  <c r="J25" i="99" s="1"/>
  <c r="I46" i="99"/>
  <c r="J46" i="99" s="1"/>
  <c r="I20" i="99"/>
  <c r="J20" i="99" s="1"/>
  <c r="I33" i="99"/>
  <c r="J33" i="99" s="1"/>
  <c r="I53" i="99"/>
  <c r="J53" i="99" s="1"/>
  <c r="I69" i="99"/>
  <c r="J69" i="99" s="1"/>
  <c r="I85" i="99"/>
  <c r="J85" i="99" s="1"/>
  <c r="I104" i="99"/>
  <c r="J104" i="99" s="1"/>
  <c r="I96" i="99"/>
  <c r="J96" i="99" s="1"/>
  <c r="I26" i="99"/>
  <c r="J26" i="99" s="1"/>
  <c r="I64" i="99"/>
  <c r="J64" i="99" s="1"/>
  <c r="I37" i="99"/>
  <c r="J37" i="99" s="1"/>
  <c r="I79" i="99"/>
  <c r="J79" i="99" s="1"/>
  <c r="I29" i="99"/>
  <c r="J29" i="99" s="1"/>
  <c r="I52" i="99"/>
  <c r="J52" i="99" s="1"/>
  <c r="I73" i="99"/>
  <c r="J73" i="99" s="1"/>
  <c r="I23" i="99"/>
  <c r="J23" i="99" s="1"/>
  <c r="I58" i="99"/>
  <c r="J58" i="99" s="1"/>
  <c r="I74" i="99"/>
  <c r="J74" i="99" s="1"/>
  <c r="I94" i="99"/>
  <c r="J94" i="99" s="1"/>
  <c r="I75" i="99"/>
  <c r="J75" i="99" s="1"/>
  <c r="I38" i="99"/>
  <c r="J38" i="99" s="1"/>
  <c r="I60" i="99"/>
  <c r="J60" i="99" s="1"/>
  <c r="I76" i="99"/>
  <c r="J76" i="99" s="1"/>
  <c r="I44" i="99"/>
  <c r="J44" i="99" s="1"/>
  <c r="I105" i="99"/>
  <c r="J105" i="99" s="1"/>
  <c r="I27" i="99"/>
  <c r="J27" i="99" s="1"/>
  <c r="I45" i="99"/>
  <c r="J45" i="99" s="1"/>
  <c r="I63" i="99"/>
  <c r="J63" i="99" s="1"/>
  <c r="I80" i="99"/>
  <c r="J80" i="99" s="1"/>
  <c r="I101" i="99"/>
  <c r="J101" i="99" s="1"/>
  <c r="I67" i="99"/>
  <c r="J67" i="99" s="1"/>
  <c r="I81" i="99"/>
  <c r="J81" i="99" s="1"/>
  <c r="I103" i="99"/>
  <c r="J103" i="99" s="1"/>
  <c r="I49" i="99"/>
  <c r="J49" i="99" s="1"/>
  <c r="I95" i="99"/>
  <c r="J95" i="99" s="1"/>
  <c r="I57" i="99"/>
  <c r="J57" i="99" s="1"/>
  <c r="I77" i="99"/>
  <c r="J77" i="99" s="1"/>
  <c r="I43" i="99"/>
  <c r="J43" i="99" s="1"/>
  <c r="I61" i="99"/>
  <c r="J61" i="99" s="1"/>
  <c r="I78" i="99"/>
  <c r="J78" i="99" s="1"/>
  <c r="I34" i="99"/>
  <c r="J34" i="99" s="1"/>
  <c r="I86" i="99"/>
  <c r="J86" i="99" s="1"/>
  <c r="I18" i="99"/>
  <c r="J18" i="99" s="1"/>
  <c r="I32" i="99"/>
  <c r="J32" i="99" s="1"/>
  <c r="I50" i="99"/>
  <c r="J50" i="99" s="1"/>
  <c r="I68" i="99"/>
  <c r="J68" i="99" s="1"/>
  <c r="I83" i="99"/>
  <c r="J83" i="99" s="1"/>
  <c r="I19" i="99"/>
  <c r="J19" i="99" s="1"/>
  <c r="I93" i="99"/>
  <c r="J93" i="99" s="1"/>
  <c r="I21" i="99"/>
  <c r="J21" i="99" s="1"/>
  <c r="I59" i="99"/>
  <c r="J59" i="99" s="1"/>
  <c r="I22" i="99"/>
  <c r="J22" i="99" s="1"/>
  <c r="I36" i="99"/>
  <c r="J36" i="99" s="1"/>
  <c r="I84" i="99"/>
  <c r="J84" i="99" s="1"/>
  <c r="I30" i="99"/>
  <c r="J30" i="99" s="1"/>
  <c r="I47" i="99"/>
  <c r="J47" i="99" s="1"/>
  <c r="I66" i="99"/>
  <c r="J66" i="99" s="1"/>
  <c r="I82" i="99"/>
  <c r="J82" i="99" s="1"/>
  <c r="I102" i="99"/>
  <c r="J102" i="99" s="1"/>
  <c r="C30" i="107"/>
  <c r="J51" i="99" l="1"/>
  <c r="J65" i="99"/>
  <c r="J17" i="99"/>
  <c r="J87" i="99"/>
  <c r="J48" i="99"/>
  <c r="J100" i="99"/>
  <c r="J72" i="99"/>
  <c r="J28" i="99"/>
  <c r="J56" i="99"/>
  <c r="J41" i="99"/>
  <c r="X30" i="107"/>
  <c r="P30" i="107"/>
  <c r="D30" i="107"/>
  <c r="K30" i="107"/>
  <c r="W30" i="107"/>
  <c r="O30" i="107"/>
  <c r="AA30" i="107"/>
  <c r="T30" i="107"/>
  <c r="L30" i="107"/>
  <c r="S30" i="107"/>
  <c r="M30" i="107"/>
  <c r="Z30" i="107"/>
  <c r="I30" i="107"/>
  <c r="E30" i="107"/>
  <c r="Q30" i="107"/>
  <c r="G30" i="107"/>
  <c r="J30" i="107"/>
  <c r="V30" i="107"/>
  <c r="F30" i="107"/>
  <c r="U30" i="107"/>
  <c r="N30" i="107"/>
  <c r="Y30" i="107"/>
  <c r="H30" i="107"/>
  <c r="R30" i="107"/>
  <c r="J16" i="99" l="1"/>
  <c r="C27" i="107" s="1"/>
  <c r="T27" i="107" l="1"/>
  <c r="L27" i="107"/>
  <c r="AA27" i="107"/>
  <c r="S27" i="107"/>
  <c r="K27" i="107"/>
  <c r="X27" i="107"/>
  <c r="P27" i="107"/>
  <c r="W27" i="107"/>
  <c r="O27" i="107"/>
  <c r="J27" i="107"/>
  <c r="V27" i="107"/>
  <c r="R27" i="107"/>
  <c r="H27" i="107"/>
  <c r="Y27" i="107"/>
  <c r="N27" i="107"/>
  <c r="M27" i="107"/>
  <c r="Z27" i="107"/>
  <c r="F27" i="107"/>
  <c r="G27" i="107"/>
  <c r="Q27" i="107"/>
  <c r="I27" i="107"/>
  <c r="U27" i="107"/>
  <c r="D27" i="107"/>
  <c r="E27" i="107"/>
  <c r="G67" i="49"/>
  <c r="G69" i="49" s="1"/>
  <c r="G52" i="49"/>
  <c r="G54" i="49" s="1"/>
  <c r="G36" i="49"/>
  <c r="G38" i="49" s="1"/>
  <c r="G27" i="49"/>
  <c r="G39" i="49" l="1"/>
  <c r="G29" i="49"/>
  <c r="G30" i="49" s="1"/>
  <c r="I24" i="69"/>
  <c r="G11" i="99" s="1"/>
  <c r="I11" i="99" s="1"/>
  <c r="J11" i="99" s="1"/>
  <c r="C17" i="107" s="1"/>
  <c r="I25" i="69"/>
  <c r="G13" i="99" s="1"/>
  <c r="I13" i="99" s="1"/>
  <c r="J13" i="99" s="1"/>
  <c r="I15" i="69" l="1"/>
  <c r="I14" i="69"/>
  <c r="I17" i="69"/>
  <c r="I16" i="69"/>
  <c r="J25" i="69"/>
  <c r="J24" i="69"/>
  <c r="G59" i="49"/>
  <c r="G61" i="49" s="1"/>
  <c r="G18" i="49"/>
  <c r="G20" i="49" s="1"/>
  <c r="G21" i="49" s="1"/>
  <c r="G10" i="49"/>
  <c r="G12" i="49" s="1"/>
  <c r="G13" i="49" s="1"/>
  <c r="G44" i="49"/>
  <c r="G46" i="49" s="1"/>
  <c r="T17" i="107"/>
  <c r="L17" i="107"/>
  <c r="E17" i="107"/>
  <c r="AA17" i="107"/>
  <c r="K17" i="107"/>
  <c r="P17" i="107"/>
  <c r="W17" i="107"/>
  <c r="O17" i="107"/>
  <c r="S17" i="107"/>
  <c r="X17" i="107"/>
  <c r="D17" i="107"/>
  <c r="J17" i="107"/>
  <c r="Z17" i="107"/>
  <c r="F17" i="107"/>
  <c r="U17" i="107"/>
  <c r="M17" i="107"/>
  <c r="N17" i="107"/>
  <c r="G17" i="107"/>
  <c r="H17" i="107"/>
  <c r="Y17" i="107"/>
  <c r="I17" i="107"/>
  <c r="R17" i="107"/>
  <c r="V17" i="107"/>
  <c r="Q17" i="107"/>
  <c r="C21" i="107"/>
  <c r="I11" i="69" l="1"/>
  <c r="I10" i="69"/>
  <c r="J10" i="69" s="1"/>
  <c r="I9" i="69"/>
  <c r="J9" i="69" s="1"/>
  <c r="I8" i="69"/>
  <c r="J26" i="69"/>
  <c r="I21" i="69"/>
  <c r="J21" i="69" s="1"/>
  <c r="I20" i="69"/>
  <c r="J20" i="69" s="1"/>
  <c r="X21" i="107"/>
  <c r="P21" i="107"/>
  <c r="W21" i="107"/>
  <c r="E21" i="107"/>
  <c r="L21" i="107"/>
  <c r="AA21" i="107"/>
  <c r="S21" i="107"/>
  <c r="K21" i="107"/>
  <c r="D21" i="107"/>
  <c r="O21" i="107"/>
  <c r="T21" i="107"/>
  <c r="F21" i="107"/>
  <c r="Y21" i="107"/>
  <c r="I21" i="107"/>
  <c r="J21" i="107"/>
  <c r="G21" i="107"/>
  <c r="R21" i="107"/>
  <c r="N21" i="107"/>
  <c r="M21" i="107"/>
  <c r="U21" i="107"/>
  <c r="V21" i="107"/>
  <c r="H21" i="107"/>
  <c r="Z21" i="107"/>
  <c r="Q21" i="107"/>
  <c r="G12" i="99" l="1"/>
  <c r="I12" i="99" s="1"/>
  <c r="J12" i="99" s="1"/>
  <c r="C19" i="107" s="1"/>
  <c r="O19" i="107" s="1"/>
  <c r="G10" i="99"/>
  <c r="I10" i="99" s="1"/>
  <c r="J10" i="99" s="1"/>
  <c r="C15" i="107" s="1"/>
  <c r="AA15" i="107" s="1"/>
  <c r="G6" i="99"/>
  <c r="J8" i="69"/>
  <c r="J11" i="69"/>
  <c r="J22" i="69"/>
  <c r="M19" i="107" l="1"/>
  <c r="N19" i="107"/>
  <c r="I19" i="107"/>
  <c r="V19" i="107"/>
  <c r="T19" i="107"/>
  <c r="W19" i="107"/>
  <c r="AA19" i="107"/>
  <c r="Z19" i="107"/>
  <c r="K19" i="107"/>
  <c r="X19" i="107"/>
  <c r="Y19" i="107"/>
  <c r="G19" i="107"/>
  <c r="S19" i="107"/>
  <c r="D19" i="107"/>
  <c r="U19" i="107"/>
  <c r="L19" i="107"/>
  <c r="F19" i="107"/>
  <c r="E19" i="107"/>
  <c r="R19" i="107"/>
  <c r="P19" i="107"/>
  <c r="J19" i="107"/>
  <c r="Q19" i="107"/>
  <c r="H19" i="107"/>
  <c r="V15" i="107"/>
  <c r="D15" i="107"/>
  <c r="P15" i="107"/>
  <c r="E15" i="107"/>
  <c r="Y15" i="107"/>
  <c r="X15" i="107"/>
  <c r="U15" i="107"/>
  <c r="Q15" i="107"/>
  <c r="L15" i="107"/>
  <c r="N15" i="107"/>
  <c r="G15" i="107"/>
  <c r="R15" i="107"/>
  <c r="F15" i="107"/>
  <c r="T15" i="107"/>
  <c r="S15" i="107"/>
  <c r="H15" i="107"/>
  <c r="M15" i="107"/>
  <c r="K15" i="107"/>
  <c r="I15" i="107"/>
  <c r="Z15" i="107"/>
  <c r="J15" i="107"/>
  <c r="W15" i="107"/>
  <c r="O15" i="107"/>
  <c r="G7" i="99"/>
  <c r="I7" i="99" s="1"/>
  <c r="J7" i="99" s="1"/>
  <c r="C9" i="107" s="1"/>
  <c r="D9" i="107" s="1"/>
  <c r="G21" i="50"/>
  <c r="G22" i="50" s="1"/>
  <c r="S9" i="107" l="1"/>
  <c r="AA9" i="107"/>
  <c r="W9" i="107"/>
  <c r="O9" i="107"/>
  <c r="X9" i="107"/>
  <c r="E9" i="107"/>
  <c r="K9" i="107"/>
  <c r="T9" i="107"/>
  <c r="U9" i="107"/>
  <c r="F9" i="107"/>
  <c r="H9" i="107"/>
  <c r="J9" i="107"/>
  <c r="Z9" i="107"/>
  <c r="I9" i="107"/>
  <c r="N9" i="107"/>
  <c r="L9" i="107"/>
  <c r="Q9" i="107"/>
  <c r="P9" i="107"/>
  <c r="M9" i="107"/>
  <c r="Y9" i="107"/>
  <c r="V9" i="107"/>
  <c r="G9" i="107"/>
  <c r="R9" i="107"/>
  <c r="G17" i="50"/>
  <c r="G18" i="50" s="1"/>
  <c r="G23" i="50" l="1"/>
  <c r="G15" i="99" l="1"/>
  <c r="I15" i="99" s="1"/>
  <c r="J15" i="99" s="1"/>
  <c r="J14" i="99" s="1"/>
  <c r="G8" i="99"/>
  <c r="I8" i="99" s="1"/>
  <c r="J8" i="99" s="1"/>
  <c r="J15" i="69"/>
  <c r="J14" i="69"/>
  <c r="I6" i="99"/>
  <c r="J6" i="99" s="1"/>
  <c r="C24" i="107" l="1"/>
  <c r="C7" i="107"/>
  <c r="D7" i="107" s="1"/>
  <c r="C11" i="107"/>
  <c r="G9" i="99"/>
  <c r="I9" i="99" s="1"/>
  <c r="J9" i="99" s="1"/>
  <c r="J5" i="99" s="1"/>
  <c r="J16" i="69"/>
  <c r="J17" i="69"/>
  <c r="J12" i="69"/>
  <c r="W24" i="107" l="1"/>
  <c r="S24" i="107"/>
  <c r="Q24" i="107"/>
  <c r="F24" i="107"/>
  <c r="L24" i="107"/>
  <c r="H24" i="107"/>
  <c r="Z24" i="107"/>
  <c r="X24" i="107"/>
  <c r="P24" i="107"/>
  <c r="G24" i="107"/>
  <c r="R24" i="107"/>
  <c r="I24" i="107"/>
  <c r="J24" i="107"/>
  <c r="E24" i="107"/>
  <c r="U24" i="107"/>
  <c r="AA24" i="107"/>
  <c r="N24" i="107"/>
  <c r="V24" i="107"/>
  <c r="O24" i="107"/>
  <c r="T24" i="107"/>
  <c r="K24" i="107"/>
  <c r="D24" i="107"/>
  <c r="M24" i="107"/>
  <c r="Y24" i="107"/>
  <c r="W11" i="107"/>
  <c r="O11" i="107"/>
  <c r="T11" i="107"/>
  <c r="X11" i="107"/>
  <c r="P11" i="107"/>
  <c r="L11" i="107"/>
  <c r="F11" i="107"/>
  <c r="S11" i="107"/>
  <c r="K11" i="107"/>
  <c r="AA11" i="107"/>
  <c r="Q11" i="107"/>
  <c r="V11" i="107"/>
  <c r="E11" i="107"/>
  <c r="M11" i="107"/>
  <c r="Y11" i="107"/>
  <c r="J11" i="107"/>
  <c r="Z11" i="107"/>
  <c r="N11" i="107"/>
  <c r="I11" i="107"/>
  <c r="H11" i="107"/>
  <c r="R11" i="107"/>
  <c r="U11" i="107"/>
  <c r="G11" i="107"/>
  <c r="S7" i="107"/>
  <c r="K7" i="107"/>
  <c r="F7" i="107"/>
  <c r="AA7" i="107"/>
  <c r="J7" i="107"/>
  <c r="W7" i="107"/>
  <c r="N7" i="107"/>
  <c r="R7" i="107"/>
  <c r="Z7" i="107"/>
  <c r="O7" i="107"/>
  <c r="G7" i="107"/>
  <c r="L7" i="107"/>
  <c r="E7" i="107"/>
  <c r="M7" i="107"/>
  <c r="H7" i="107"/>
  <c r="I7" i="107"/>
  <c r="P7" i="107"/>
  <c r="T7" i="107"/>
  <c r="Q7" i="107"/>
  <c r="X7" i="107"/>
  <c r="U7" i="107"/>
  <c r="V7" i="107"/>
  <c r="Y7" i="107"/>
  <c r="D11" i="107"/>
  <c r="C13" i="107"/>
  <c r="C38" i="107" s="1"/>
  <c r="J18" i="69"/>
  <c r="X13" i="107" l="1"/>
  <c r="X36" i="107" s="1"/>
  <c r="P13" i="107"/>
  <c r="P36" i="107" s="1"/>
  <c r="O13" i="107"/>
  <c r="O36" i="107" s="1"/>
  <c r="AA13" i="107"/>
  <c r="AA36" i="107" s="1"/>
  <c r="S13" i="107"/>
  <c r="S36" i="107" s="1"/>
  <c r="K13" i="107"/>
  <c r="K36" i="107" s="1"/>
  <c r="E13" i="107"/>
  <c r="E36" i="107" s="1"/>
  <c r="W13" i="107"/>
  <c r="W36" i="107" s="1"/>
  <c r="L13" i="107"/>
  <c r="L36" i="107" s="1"/>
  <c r="T13" i="107"/>
  <c r="T36" i="107" s="1"/>
  <c r="M13" i="107"/>
  <c r="M36" i="107" s="1"/>
  <c r="R13" i="107"/>
  <c r="R36" i="107" s="1"/>
  <c r="U13" i="107"/>
  <c r="U36" i="107" s="1"/>
  <c r="Q13" i="107"/>
  <c r="Q36" i="107" s="1"/>
  <c r="H13" i="107"/>
  <c r="H36" i="107" s="1"/>
  <c r="Z13" i="107"/>
  <c r="Z36" i="107" s="1"/>
  <c r="G13" i="107"/>
  <c r="G36" i="107" s="1"/>
  <c r="F13" i="107"/>
  <c r="F36" i="107" s="1"/>
  <c r="Y13" i="107"/>
  <c r="Y36" i="107" s="1"/>
  <c r="J13" i="107"/>
  <c r="J36" i="107" s="1"/>
  <c r="I13" i="107"/>
  <c r="I36" i="107" s="1"/>
  <c r="V13" i="107"/>
  <c r="V36" i="107" s="1"/>
  <c r="N13" i="107"/>
  <c r="N36" i="107" s="1"/>
  <c r="J133" i="99"/>
  <c r="D13" i="107"/>
  <c r="D36" i="107" s="1"/>
  <c r="P35" i="107" l="1"/>
  <c r="G35" i="107"/>
  <c r="V35" i="107"/>
  <c r="K35" i="107"/>
  <c r="U35" i="107"/>
  <c r="D35" i="107"/>
  <c r="D38" i="107"/>
  <c r="D37" i="107" s="1"/>
  <c r="Q35" i="107"/>
  <c r="F35" i="107"/>
  <c r="M35" i="107"/>
  <c r="E35" i="107"/>
  <c r="J35" i="107"/>
  <c r="W35" i="107"/>
  <c r="Z35" i="107"/>
  <c r="X35" i="107"/>
  <c r="R35" i="107"/>
  <c r="Y35" i="107"/>
  <c r="S35" i="107"/>
  <c r="N35" i="107"/>
  <c r="O35" i="107"/>
  <c r="H35" i="107"/>
  <c r="L35" i="107"/>
  <c r="I35" i="107"/>
  <c r="T35" i="107"/>
  <c r="AA35" i="107"/>
  <c r="E38" i="107" l="1"/>
  <c r="E37" i="107" s="1"/>
  <c r="F38" i="107" l="1"/>
  <c r="F37" i="107" s="1"/>
  <c r="G38" i="107" l="1"/>
  <c r="G37" i="107" s="1"/>
  <c r="H38" i="107" l="1"/>
  <c r="H37" i="107" s="1"/>
  <c r="I38" i="107" l="1"/>
  <c r="J38" i="107" s="1"/>
  <c r="I37" i="107" l="1"/>
  <c r="J37" i="107"/>
  <c r="K38" i="107"/>
  <c r="K37" i="107" l="1"/>
  <c r="L38" i="107"/>
  <c r="L37" i="107" l="1"/>
  <c r="M38" i="107"/>
  <c r="M37" i="107" l="1"/>
  <c r="N38" i="107"/>
  <c r="N37" i="107" l="1"/>
  <c r="O38" i="107"/>
  <c r="O37" i="107" l="1"/>
  <c r="P38" i="107"/>
  <c r="P37" i="107" l="1"/>
  <c r="Q38" i="107"/>
  <c r="Q37" i="107" l="1"/>
  <c r="R38" i="107"/>
  <c r="R37" i="107" l="1"/>
  <c r="S38" i="107"/>
  <c r="S37" i="107" l="1"/>
  <c r="T38" i="107"/>
  <c r="T37" i="107" l="1"/>
  <c r="U38" i="107"/>
  <c r="U37" i="107" l="1"/>
  <c r="V38" i="107"/>
  <c r="V37" i="107" l="1"/>
  <c r="W38" i="107"/>
  <c r="W37" i="107" l="1"/>
  <c r="X38" i="107"/>
  <c r="X37" i="107" l="1"/>
  <c r="Y38" i="107"/>
  <c r="Y37" i="107" l="1"/>
  <c r="Z38" i="107"/>
  <c r="Z37" i="107" l="1"/>
  <c r="AA38" i="107"/>
  <c r="AA37" i="107" s="1"/>
</calcChain>
</file>

<file path=xl/sharedStrings.xml><?xml version="1.0" encoding="utf-8"?>
<sst xmlns="http://schemas.openxmlformats.org/spreadsheetml/2006/main" count="1572" uniqueCount="723">
  <si>
    <t>DISCRIMINAÇÃO</t>
  </si>
  <si>
    <t>TOTAL</t>
  </si>
  <si>
    <t>UNIDADE</t>
  </si>
  <si>
    <t>QUANTIDADE</t>
  </si>
  <si>
    <t>ITEM</t>
  </si>
  <si>
    <t>CUSTO UNITÁRIO (R$)</t>
  </si>
  <si>
    <t>TOTAL (R$)</t>
  </si>
  <si>
    <t>%</t>
  </si>
  <si>
    <t>2.1</t>
  </si>
  <si>
    <t>3.1</t>
  </si>
  <si>
    <t>TAXA (%)</t>
  </si>
  <si>
    <t>GRUPO A</t>
  </si>
  <si>
    <t>TOTAL GRUPO A</t>
  </si>
  <si>
    <t>TOTAL GRUPO B</t>
  </si>
  <si>
    <t>1.1</t>
  </si>
  <si>
    <t>hxhora</t>
  </si>
  <si>
    <t>1.2</t>
  </si>
  <si>
    <t>mês</t>
  </si>
  <si>
    <t>hora</t>
  </si>
  <si>
    <t>1.3</t>
  </si>
  <si>
    <t>MESES</t>
  </si>
  <si>
    <t>DESCRIÇÃO</t>
  </si>
  <si>
    <t>1.4</t>
  </si>
  <si>
    <t>m</t>
  </si>
  <si>
    <t>2. ENCARGOS SOCIAIS + BENEFICIOS</t>
  </si>
  <si>
    <t>TOTAL 1. PESSOAL</t>
  </si>
  <si>
    <t>Sistema de Comunicação Móvel - Celular</t>
  </si>
  <si>
    <t>TOTAL ADMINISTRAÇÃO LOCAL</t>
  </si>
  <si>
    <t>SUBTOTAL</t>
  </si>
  <si>
    <t>1.5</t>
  </si>
  <si>
    <t>EQUIPE LEVE DIURNA</t>
  </si>
  <si>
    <t>EQUIPE LEVE NOTURNA</t>
  </si>
  <si>
    <t>EQUIPE PESADA DIURNA</t>
  </si>
  <si>
    <t>EQUIPE PESADA NOTURNA</t>
  </si>
  <si>
    <t>TOTAL EQUIPE LEVE DIURNA</t>
  </si>
  <si>
    <t>TOTAL EQUIPE LEVE NOTURNA</t>
  </si>
  <si>
    <t>TOTAL EQUIPE PESADA DIURNA</t>
  </si>
  <si>
    <t xml:space="preserve">CUSTO DA EQUIPE LEVE </t>
  </si>
  <si>
    <t xml:space="preserve"> EQUIPE</t>
  </si>
  <si>
    <t>HORAS X MÊS</t>
  </si>
  <si>
    <t>1.6</t>
  </si>
  <si>
    <t>Equipe de Gestão dos Serviços</t>
  </si>
  <si>
    <t>und</t>
  </si>
  <si>
    <t>DESONERADO</t>
  </si>
  <si>
    <t>SEM DESONERAÇÃO</t>
  </si>
  <si>
    <t>1 - ADMINISTRAÇÃO CENTRAL</t>
  </si>
  <si>
    <t>2 - Risco</t>
  </si>
  <si>
    <t xml:space="preserve">GRUPO B </t>
  </si>
  <si>
    <t>3 - Seguro de Riscos de Engenharia</t>
  </si>
  <si>
    <t>4 - Garantia</t>
  </si>
  <si>
    <t>5 - Lucro Bruto</t>
  </si>
  <si>
    <t>6 - Despesas Financeiras</t>
  </si>
  <si>
    <t>GRUPO C</t>
  </si>
  <si>
    <t>7- PIS (0,65% SOBRE FATURAMENTO)</t>
  </si>
  <si>
    <t>8 - COFINS (3,0% SOBRE FATURAMENTO)</t>
  </si>
  <si>
    <t xml:space="preserve">TOTAL GRUPO D </t>
  </si>
  <si>
    <t>(1-I)</t>
  </si>
  <si>
    <t>AC = Taxa de Administração Central</t>
  </si>
  <si>
    <t>S = Taxa de Seguros</t>
  </si>
  <si>
    <t>R = Taxa de Ricos</t>
  </si>
  <si>
    <t>G = Taxa de Garantia</t>
  </si>
  <si>
    <t>DF = Taxa de Despesas Financeiras</t>
  </si>
  <si>
    <t>L = Taxa de Lucro Bruto</t>
  </si>
  <si>
    <t>I = Taxa de Incidência de Impostos (PIS, COFINS e ISS)</t>
  </si>
  <si>
    <t>BDI - V% =</t>
  </si>
  <si>
    <t>CÓDIGO</t>
  </si>
  <si>
    <t>FONTE</t>
  </si>
  <si>
    <t xml:space="preserve">Braço para iluminação pública tipo IP com sapata - (2m x 1,2m x Ø3/4").                                         </t>
  </si>
  <si>
    <t xml:space="preserve">Fita de aço inox largura 3/4". </t>
  </si>
  <si>
    <t xml:space="preserve">Fecho dentado para fita de aço inox 3/4". </t>
  </si>
  <si>
    <t xml:space="preserve">Alça Pré formada para cabo multiplexado #16mm². </t>
  </si>
  <si>
    <t xml:space="preserve">Alça Pré formada para cabo multiplexado #25mm². </t>
  </si>
  <si>
    <t>Armação secundária de 01 (um) estribo - Galvanizado à fogo e com contrapino de inox.</t>
  </si>
  <si>
    <t xml:space="preserve">Parafuso galvanizado máquina cabeça quadrada 16x250mm </t>
  </si>
  <si>
    <t>Arruela quadrada 38x38mmx3mm furo Ø18mm (5/8").</t>
  </si>
  <si>
    <t xml:space="preserve">Haste de Aterramento Cobreada, tipo Copperweld 5/8"x2.400 mm. </t>
  </si>
  <si>
    <t xml:space="preserve">Conector para Haste de Aterramento tipo Copperweld de diâmetro 5/8''. </t>
  </si>
  <si>
    <t>Grampo de Terra Duplo haste/Cabo - fabricado em liga de cobre.</t>
  </si>
  <si>
    <t>Cabo flexível de Cobre, #1,5mm², 750V</t>
  </si>
  <si>
    <t>Cabo flexível de Cobre, #2,5mm², 750V</t>
  </si>
  <si>
    <t>Cabo flexível de Cobre, #4mm², 750V</t>
  </si>
  <si>
    <t>Cabo flexível de Cobre, #6mm², 750V</t>
  </si>
  <si>
    <t>Cabo PP #3x1,5mm², 750V</t>
  </si>
  <si>
    <t>Cabo PP #3x2,5mm², 1kV</t>
  </si>
  <si>
    <t>Cabo PP #3x4mm², 1kV</t>
  </si>
  <si>
    <t>Cabo de Cobre singelo #10,0 mm², 1kV</t>
  </si>
  <si>
    <t>Cabo de Cobre singelo #25,0 mm², 1kV</t>
  </si>
  <si>
    <t>Base para Relé Fotoelétrico 10A, 220V, com Suporte - Grau de Proteção: IP54.</t>
  </si>
  <si>
    <t xml:space="preserve">Conector Perfurante para Cabo ALI 16/35mm². </t>
  </si>
  <si>
    <t xml:space="preserve">Conector Perfurante para Cabo ALI 16/120mm². </t>
  </si>
  <si>
    <t>Adaptador em porcelana de E-27 (rosca macho)  para E-40 (rosca fêmea)</t>
  </si>
  <si>
    <t>Soquete de porcelana E – 40</t>
  </si>
  <si>
    <t xml:space="preserve">Isolador de porcelana tipo roldana de 2 leitos, 80x80mm. </t>
  </si>
  <si>
    <t>COMPOSIÇÃO</t>
  </si>
  <si>
    <t>h</t>
  </si>
  <si>
    <t>H</t>
  </si>
  <si>
    <t>TOTAL ENCARGOS COMPLEMENTARES</t>
  </si>
  <si>
    <t>UND.</t>
  </si>
  <si>
    <t>COEF.</t>
  </si>
  <si>
    <t>PREÇO (R$)</t>
  </si>
  <si>
    <t>MÃO DE OBRA</t>
  </si>
  <si>
    <t>ENCARGOS COMPLENTARES</t>
  </si>
  <si>
    <t>UND</t>
  </si>
  <si>
    <t>COEFICIENTE</t>
  </si>
  <si>
    <t>CHP</t>
  </si>
  <si>
    <t>SUB-TOTAL:</t>
  </si>
  <si>
    <t xml:space="preserve">Observações: </t>
  </si>
  <si>
    <t>Enc. Sociais Horista</t>
  </si>
  <si>
    <t>Enc. Sociais Mensalista</t>
  </si>
  <si>
    <t>2. ENCARGOS COMPLEMENTARES</t>
  </si>
  <si>
    <t>TOTAL 2. ENCARGOS COMPLEMENTARES</t>
  </si>
  <si>
    <t>M</t>
  </si>
  <si>
    <t>TOTAL POR HORA NOTURNA</t>
  </si>
  <si>
    <t>TOTAL EQUIPE PESADA NOTURNA</t>
  </si>
  <si>
    <t>Engenheiro Eletricista com encargos complementares</t>
  </si>
  <si>
    <t xml:space="preserve">Assistente de Engenharia com encargos complementares </t>
  </si>
  <si>
    <t>2. VEÍCULOS</t>
  </si>
  <si>
    <t>TOTAL 2. VEÍCULOS</t>
  </si>
  <si>
    <t>Projetor em chapa de aço tratada com refletor interno – para 01 (uma) Lâmpada de 250W a 400 W.</t>
  </si>
  <si>
    <t xml:space="preserve">2.1 </t>
  </si>
  <si>
    <t>VALOR TOTAL</t>
  </si>
  <si>
    <t>2. EQUIPE DE GESTÃO DOS SERVIÇOS</t>
  </si>
  <si>
    <t>COMP 001</t>
  </si>
  <si>
    <t>COMP 002</t>
  </si>
  <si>
    <t>COMP 003</t>
  </si>
  <si>
    <t>COMP 004</t>
  </si>
  <si>
    <t>COMP 005</t>
  </si>
  <si>
    <t>COMP 006</t>
  </si>
  <si>
    <t>COMP 007</t>
  </si>
  <si>
    <t>COMP 008</t>
  </si>
  <si>
    <t>CUSTO UNITÁRIO S/ BDI (R$)</t>
  </si>
  <si>
    <t>BDI %</t>
  </si>
  <si>
    <t>CUSTO UNITÁRIO COM BDI (R$)</t>
  </si>
  <si>
    <t>COMP AUX 01</t>
  </si>
  <si>
    <t>COMP AUX  02</t>
  </si>
  <si>
    <t>COMP AUX  03</t>
  </si>
  <si>
    <t>COMP AUX  04</t>
  </si>
  <si>
    <t>COMP AUX  05</t>
  </si>
  <si>
    <t>COMP AUX  06</t>
  </si>
  <si>
    <t>COMP AUX  07</t>
  </si>
  <si>
    <t>3. FORNECIMENTO DE MATERIAIS</t>
  </si>
  <si>
    <t>3.1 -  LÂMPADAS</t>
  </si>
  <si>
    <t>3.1.1</t>
  </si>
  <si>
    <t>3.1.2</t>
  </si>
  <si>
    <t>3.1.3</t>
  </si>
  <si>
    <t>3.1.4</t>
  </si>
  <si>
    <t>3.1.5</t>
  </si>
  <si>
    <t>3.1.6</t>
  </si>
  <si>
    <t>3.1.7</t>
  </si>
  <si>
    <t>3.1.8</t>
  </si>
  <si>
    <t>3.1.9</t>
  </si>
  <si>
    <t>3.1.10</t>
  </si>
  <si>
    <t>3.2 -  REATORES</t>
  </si>
  <si>
    <t>3.2.1</t>
  </si>
  <si>
    <t>3.2.2</t>
  </si>
  <si>
    <t>3.2.3</t>
  </si>
  <si>
    <t>3.2.4</t>
  </si>
  <si>
    <t>3.2.5</t>
  </si>
  <si>
    <t>3.2.6</t>
  </si>
  <si>
    <t>3.2.7</t>
  </si>
  <si>
    <t>3.2.8</t>
  </si>
  <si>
    <t>3.2.9</t>
  </si>
  <si>
    <t>3.2.10</t>
  </si>
  <si>
    <t>3.2.12</t>
  </si>
  <si>
    <t>3.3 -  LUMINÁRIAS</t>
  </si>
  <si>
    <t>3.3.1</t>
  </si>
  <si>
    <t>3.3.2</t>
  </si>
  <si>
    <t>3.3.3</t>
  </si>
  <si>
    <t>3.3.4</t>
  </si>
  <si>
    <t>3.3.5</t>
  </si>
  <si>
    <t>3.3.6</t>
  </si>
  <si>
    <t>3.4 -  PROJETORES</t>
  </si>
  <si>
    <t>3.4.1</t>
  </si>
  <si>
    <t>3.4.2</t>
  </si>
  <si>
    <t>3.5 -  BRAÇOS, NÚCLEOS, SUPORTES E CRUZETAS PARA LUMINÁRIA/PROJETOR</t>
  </si>
  <si>
    <t>3.5.1</t>
  </si>
  <si>
    <t>3.5.2</t>
  </si>
  <si>
    <t>3.5.3</t>
  </si>
  <si>
    <t>3.5.4</t>
  </si>
  <si>
    <t>3.6 -  FERRAGENS</t>
  </si>
  <si>
    <t>3.6.1</t>
  </si>
  <si>
    <t>3.6.2</t>
  </si>
  <si>
    <t>3.6.3</t>
  </si>
  <si>
    <t>3.6.4</t>
  </si>
  <si>
    <t>3.6.5</t>
  </si>
  <si>
    <t>3.6.6</t>
  </si>
  <si>
    <t>3.6.7</t>
  </si>
  <si>
    <t>3.6.8</t>
  </si>
  <si>
    <t>3.7 -  ATERRAMENTO</t>
  </si>
  <si>
    <t>3.7.1</t>
  </si>
  <si>
    <t>3.7.2</t>
  </si>
  <si>
    <t>3.7.3</t>
  </si>
  <si>
    <t>3.7.4</t>
  </si>
  <si>
    <t>3.7.5</t>
  </si>
  <si>
    <t>3.7.6</t>
  </si>
  <si>
    <t>3.8 -  CABOS</t>
  </si>
  <si>
    <t>3.8.1</t>
  </si>
  <si>
    <t>3.8.2</t>
  </si>
  <si>
    <t>3.8.3</t>
  </si>
  <si>
    <t>3.8.4</t>
  </si>
  <si>
    <t>3.8.5</t>
  </si>
  <si>
    <t>3.8.6</t>
  </si>
  <si>
    <t>3.8.7</t>
  </si>
  <si>
    <t>3.8.8</t>
  </si>
  <si>
    <t>3.8.9</t>
  </si>
  <si>
    <t>3.8.10</t>
  </si>
  <si>
    <t>3.8.11</t>
  </si>
  <si>
    <t>3.8.12</t>
  </si>
  <si>
    <t>3.8.13</t>
  </si>
  <si>
    <t>3.8.14</t>
  </si>
  <si>
    <t>3.9.1</t>
  </si>
  <si>
    <t>3.9.2</t>
  </si>
  <si>
    <t>3.9.4</t>
  </si>
  <si>
    <t>3.9.5</t>
  </si>
  <si>
    <t>3.9.6</t>
  </si>
  <si>
    <t>3.9.7</t>
  </si>
  <si>
    <t>3.9.8</t>
  </si>
  <si>
    <t>3.10.1</t>
  </si>
  <si>
    <t>3.10.2</t>
  </si>
  <si>
    <t>3.10.3</t>
  </si>
  <si>
    <t>3.10.4</t>
  </si>
  <si>
    <t>3.10.5</t>
  </si>
  <si>
    <t>3.10.6</t>
  </si>
  <si>
    <t>3.11.1</t>
  </si>
  <si>
    <t>3.11.2</t>
  </si>
  <si>
    <t>3.11.3</t>
  </si>
  <si>
    <t>3.11.4</t>
  </si>
  <si>
    <t>3.11.5</t>
  </si>
  <si>
    <t>HORA</t>
  </si>
  <si>
    <t xml:space="preserve">3. INSTALAÇÕES </t>
  </si>
  <si>
    <t xml:space="preserve">TOTAL 3. INSTALAÇÕES </t>
  </si>
  <si>
    <t xml:space="preserve">FORNECIMENTO DE MATERIAIS </t>
  </si>
  <si>
    <t>PERCENTUAL PERÍODO</t>
  </si>
  <si>
    <t>PERCENTUAL ACUMULADO PERÍODO</t>
  </si>
  <si>
    <t>VALOR TOTAL PERÍODO</t>
  </si>
  <si>
    <t>VALOR TOTAL ACUMULADO PERÍODO</t>
  </si>
  <si>
    <t>TOTAL MÃO DE OBRA COM ENCARGOS SOCIAIS (MENSALISTA)</t>
  </si>
  <si>
    <t>ENGENHEIRO ELETRICISTA</t>
  </si>
  <si>
    <t>TOTAL MÃO DE OBRA COM ENCARGOS COMPLEMENTARES E ENCARGOS SOCIAIS DE MENSALISTA</t>
  </si>
  <si>
    <t>ENGENHEIRO ELETRICISTA COM ENCARGOS COMPLEMENTARES</t>
  </si>
  <si>
    <t>ASSISTENTE  DE ENGENHARIA COM ENCARGOS COMPLEMENTARES</t>
  </si>
  <si>
    <t>ALMOXARIFE</t>
  </si>
  <si>
    <t>MÊS</t>
  </si>
  <si>
    <t>UNIDADE:</t>
  </si>
  <si>
    <t>ENCARGOS COMPLEMENTARES</t>
  </si>
  <si>
    <t xml:space="preserve">TOTAL 2. ENCARGOS COMPLEMENTARES </t>
  </si>
  <si>
    <t xml:space="preserve">DEMONSTRATIVO CUSTO - REMUNERAÇÃO ELETRICISTA </t>
  </si>
  <si>
    <t>QUANT.</t>
  </si>
  <si>
    <t>1º TURNO - DIURNO</t>
  </si>
  <si>
    <t>2º TURNO - NOTURNO</t>
  </si>
  <si>
    <t>Item</t>
  </si>
  <si>
    <t>Equipes</t>
  </si>
  <si>
    <t>1.0</t>
  </si>
  <si>
    <t>Equipe PESADA - CAMINHÃO MUNK</t>
  </si>
  <si>
    <t>2.0</t>
  </si>
  <si>
    <t>2.2</t>
  </si>
  <si>
    <t>3.0</t>
  </si>
  <si>
    <t>3.2</t>
  </si>
  <si>
    <t>4.0</t>
  </si>
  <si>
    <t>4.1</t>
  </si>
  <si>
    <t>4.2</t>
  </si>
  <si>
    <t>5.0</t>
  </si>
  <si>
    <t>5.1</t>
  </si>
  <si>
    <t>5.2</t>
  </si>
  <si>
    <t>6.0</t>
  </si>
  <si>
    <t>6.1</t>
  </si>
  <si>
    <t>6.2</t>
  </si>
  <si>
    <t>Porca quadrada 38x38mm</t>
  </si>
  <si>
    <t>Cabos Isolados Multiplexados 3x1x16+16 mm² de aluminio 0,6/1,0KV</t>
  </si>
  <si>
    <t>Cabos Isolados Multiplexados 3x1x25+25 mm² de aluminio 0,6/1,0KV</t>
  </si>
  <si>
    <t>Cabos Isolados Multiplexados 3x1x35+35 mm² de aluminio 0,6/1,0KV</t>
  </si>
  <si>
    <t>ELETROTÉCNICO</t>
  </si>
  <si>
    <t>3.10 -  CONEXÕES/ACESSÓRIOS ELÉTRICOS</t>
  </si>
  <si>
    <t>TABELA</t>
  </si>
  <si>
    <t>SOQUETE DE PVC / TERMOPLASTICO BASE E27, COM RABICHO, PARA LAMPADAS</t>
  </si>
  <si>
    <t>LAMPADA LED 10 W BIVOLT BRANCA, FORMATO TRADICIONAL (BASE E27)</t>
  </si>
  <si>
    <t>AUXILIAR DE ESCRITÓRIO COM ENCARGOS COMPLEMENTARES</t>
  </si>
  <si>
    <t>AUXILIAR DE ESCRITÓRIO</t>
  </si>
  <si>
    <t>Eletrotécnico com encargos complementares (TURNO 1 - DIURNO)</t>
  </si>
  <si>
    <t>Eletrotécnico com encargos complementares (TURNO 2 - NOTURNO)</t>
  </si>
  <si>
    <t>ELETROTÉCNICO COM ENCARGOS COMPLEMENTARES - TURNO 1 (DIURNO)</t>
  </si>
  <si>
    <t>AJUSTADO PARA NOVO HORÁRIO DAS EQUIPES - 2021</t>
  </si>
  <si>
    <t>Turno 1 - Seg à Qui - 7:00h às 17:00 - 1 h p/refeição / Sex - 8:00h às 17:00h - 1h p/ refeição</t>
  </si>
  <si>
    <t>Turno 2 - Seg à Qui - 19:00h às 5:00 - 1 h p/refeição / Sex - 19:00h às 4:00h - 1h p/ refeição</t>
  </si>
  <si>
    <t>Total de horas adicionais noturno por semana</t>
  </si>
  <si>
    <t xml:space="preserve">Quantidade de Semanas mensais: 4,35 semanas </t>
  </si>
  <si>
    <t>Almoxarife com encargos complementares (TURNO 2 - NOTURNO)</t>
  </si>
  <si>
    <t>Almoxarife com encargos complementares (TURNO 1 - DIURNO)</t>
  </si>
  <si>
    <t>Lâmpada a vapor de sódio 150W.</t>
  </si>
  <si>
    <t>Lâmpada a vapor de sódio 250W.</t>
  </si>
  <si>
    <t>Lâmpada a vapor de sódio 400W.</t>
  </si>
  <si>
    <t>Lâmpada Vapor de Metálico 150 W.</t>
  </si>
  <si>
    <t xml:space="preserve">Lâmpada a vapor de sódio 100W. </t>
  </si>
  <si>
    <t>Lâmpada Vapor de Metálico 250 W.</t>
  </si>
  <si>
    <t>Lâmpada Vapor de Metálico 400 W.</t>
  </si>
  <si>
    <t>Lâmpada Vapor de Metálico  1.000 W.</t>
  </si>
  <si>
    <t>Luminária com difusor curvo em policarbonato prismático transparente - Grau de Proteção IP 65 – Lâmpada VS/VMET – 100W ou 150W. Base: E-40.</t>
  </si>
  <si>
    <t>Luminária com difusor curvo em policarbonato prismático transparente - Grau de Proteção IP 65 – Lâmpada VS/VMET –250W ou 400W. Base: E-40.</t>
  </si>
  <si>
    <t xml:space="preserve">Braço para iluminação pública tipo IP com sapata (3m x 2m x Ø1.1/2").                                                     </t>
  </si>
  <si>
    <t>Chave Magnética Comando em Grupo #2x30A - 220V, Contatos NA, Grau de Proteção IP55.</t>
  </si>
  <si>
    <t>Chave Magnética Comando em Grupo #2x60A - 220V, Contatos NA, Grau de Proteção IP55.</t>
  </si>
  <si>
    <t>Relé Fotoelétrico Eletrônico 1000W, 1800VA, Contatos Normalmente Abertos (NA) - Grau de proteção IP67.</t>
  </si>
  <si>
    <t xml:space="preserve">Relé Fotoelétrico Eletrônico1000W, 1800VA, Contatos Normalmente fechado (NF)- Grau de proteção IP67.                                                                   </t>
  </si>
  <si>
    <t>Reator uso externo para  Lâmpada Vapor de Sódio 100 W.</t>
  </si>
  <si>
    <t>Reator uso externo para  Lâmpada Vapor de Sódio 150 W.</t>
  </si>
  <si>
    <t>Reator uso externo para  Lâmpada Vapor de Sódio 250 W.</t>
  </si>
  <si>
    <t xml:space="preserve">Reator uso externo para  Lâmpada Vapor de Sódio 400 W. </t>
  </si>
  <si>
    <t>Reator uso externo para  Lâmpada Vapor metálico 150 W.</t>
  </si>
  <si>
    <t>Reator uso externo para  Lâmpada Vapor metálico 250 W.</t>
  </si>
  <si>
    <t>Reator uso externo para  Lâmpada Vapor metálico 400 W.</t>
  </si>
  <si>
    <t>Reator uso externo para  Lâmpada Vapor metálico 1.000 W.</t>
  </si>
  <si>
    <t>Reator uso interno para Lâmpada Vapor metálico 250 W.</t>
  </si>
  <si>
    <t>Reator uso interno para Lâmpada Vapor metálico 400 W.</t>
  </si>
  <si>
    <t>Braço para iluminação pública tipo IP com sapata (2m x 1,2m x Ø1.1/4").</t>
  </si>
  <si>
    <t>Equipe LEVE - DIURNA - DOMINGO</t>
  </si>
  <si>
    <t>Equipe LEVE - DIURNA - SEGUNDA À SEXTA</t>
  </si>
  <si>
    <t>Equipe PESADA - DIURNA - SEGUNDA À SEXTA</t>
  </si>
  <si>
    <t>Equipe LEVE - DIURNA - SÁBADO</t>
  </si>
  <si>
    <t>Equipe PESADA - DIURNA - SÁBADO</t>
  </si>
  <si>
    <t>Equipe PESADA - DIURNA - DOMINGO</t>
  </si>
  <si>
    <t>FERRAMENTAS - FAMILIA ELETRICISTA - HORISTA (ENCARGOS COMPLEMENTARES - COLETADO CAIXA)</t>
  </si>
  <si>
    <t>CURSO DE CAPACITAÇÃO PARA AUXILIAR DE ESCRITÓRIO (ENCARGOS COMPLEMENTARES) - HORISTA</t>
  </si>
  <si>
    <t>Sábado - 8:00h às 17:00h - 1h p/ refeição</t>
  </si>
  <si>
    <t>Domingo - 8:00h às 17:00h - 1h p/ refeição</t>
  </si>
  <si>
    <t>Hr semanais trabalhadas</t>
  </si>
  <si>
    <t>Hr diárias trabalhadas</t>
  </si>
  <si>
    <t>PROGRAMAÇÃO POR DEMANDA</t>
  </si>
  <si>
    <t>Este horário/equipe ficará à disposição das demandas especiais da EMLUME</t>
  </si>
  <si>
    <t>Segunda à Quinta - 9:30h às 19:30 - 1 h p/refeição</t>
  </si>
  <si>
    <t>Sexta - 9:30h às 18:30h - 1h p/ refeição</t>
  </si>
  <si>
    <t>Segunda à Quinta - 7:30h às 17:30 - 1 h p/refeição</t>
  </si>
  <si>
    <t>Sexta - 7:30h às 16:30h - 1h p/ refeição</t>
  </si>
  <si>
    <t>Este horário/equipe ficará à disposição das demandas das REGIONAIS.</t>
  </si>
  <si>
    <t>Segunda à Quinta-feira - 19:30h às 5:30 - 1 h p/refeição</t>
  </si>
  <si>
    <t>Sexta-feira - 18:30h às 3:30h - 1h p/ refeição</t>
  </si>
  <si>
    <t xml:space="preserve">Contactor tripolar contatos principais 50A, bobina de acionamento 220VAC/60HZ. </t>
  </si>
  <si>
    <t>Equipe LEVE - CAMINHONETA SKY</t>
  </si>
  <si>
    <t>TOTALIZAÇÃO DE EQUIPES</t>
  </si>
  <si>
    <t>Equipe LEVE - NOTURNA - SEGUNDA À SEXTA</t>
  </si>
  <si>
    <t>Equipe PESADA - NOTURNA - SEGUNDA À SEXTA</t>
  </si>
  <si>
    <t>Equipe LEVE - NOTURNA - SÁBADO</t>
  </si>
  <si>
    <t>Equipe PESADA - NOTURNA - SÁBADO</t>
  </si>
  <si>
    <t>Equipe LEVE - NOTURNA - DOMINGO</t>
  </si>
  <si>
    <t>Equipe PESADA - NOTURNA - DOMINGO</t>
  </si>
  <si>
    <t>QDE MÁXIMA DE EQUIPES</t>
  </si>
  <si>
    <t>Sábado - 16:00h às 00:00h - 1h p/ refeição</t>
  </si>
  <si>
    <t>Domingo - 16:00h às 00:00h - 1h p/ refeição</t>
  </si>
  <si>
    <t>Diurnas - Segunda a sexta (Turno A / Turno B)</t>
  </si>
  <si>
    <t>Diurna - Sábado (Turno A / Turno B)</t>
  </si>
  <si>
    <t>Diurna - Domingo (Turno A / Turno B)</t>
  </si>
  <si>
    <t>Noturna - Segunda a sexta (Turno C)</t>
  </si>
  <si>
    <t>Noturna - Sábado (Turno C)</t>
  </si>
  <si>
    <t>Noturna - Domingo (Turno C)</t>
  </si>
  <si>
    <t>QDE MÁXIMA HORAS/ANO</t>
  </si>
  <si>
    <t>Qde MÁXIMA de Equipes</t>
  </si>
  <si>
    <t>Qde MÍNIMA de Equipes</t>
  </si>
  <si>
    <t>QDE MÍNIMA DE EQUIPES</t>
  </si>
  <si>
    <t>QDE MÍNIMA
HORAS/ANO</t>
  </si>
  <si>
    <t>TURNO A
Turno Operacional 1 - DIURNO</t>
  </si>
  <si>
    <t>TURNO B
Turno Operacional 2 - DIURNO</t>
  </si>
  <si>
    <t>TURNO C
Turno Operacional 3 - NOTURNO</t>
  </si>
  <si>
    <t>Cabos de cobre nú #25mm²</t>
  </si>
  <si>
    <t>Cabos de cobre nú #16mm²</t>
  </si>
  <si>
    <t>Cabos de cobre nú #10mm²</t>
  </si>
  <si>
    <t>Equipe LEVE DIURNA - SEGUNDA À SABADO</t>
  </si>
  <si>
    <t>Equipe LEVE NOTURNA - SEGUNDA À SABADO</t>
  </si>
  <si>
    <t>Equipe PESADA DIURNA - SEGUNDA À SABADO</t>
  </si>
  <si>
    <t>Equipe PESADA NOTURNA - SEGUNDA À SABADO</t>
  </si>
  <si>
    <t>HORÁRIO DOS TURNOS</t>
  </si>
  <si>
    <t>Equipe LEVE DIURNA - DOMINGOS E FERIADOS</t>
  </si>
  <si>
    <t>Equipe PESADA DIURNA - DOMINGOS E FERIADOS</t>
  </si>
  <si>
    <t>1.7</t>
  </si>
  <si>
    <t>Equipe LEVE NOTURNA - DOMINGOS E FERIADOS</t>
  </si>
  <si>
    <t>1.8</t>
  </si>
  <si>
    <t>Equipe PESADA NOTURNA - DOMINGOS E FERIADOS</t>
  </si>
  <si>
    <t>RESUMO</t>
  </si>
  <si>
    <t>QDE MÁXIMA HORAS
QDE PARA 2 ANOS</t>
  </si>
  <si>
    <t>9 - ISS (5,00% SOBRE FATURAMENTO) - SEM INCIDÊNCIA</t>
  </si>
  <si>
    <t>1. EQUIPES OPERACIONAIS PARA OS SERVIÇOS</t>
  </si>
  <si>
    <t>Adicional de Periculosidade sobre salário base</t>
  </si>
  <si>
    <t>EPI - FAMILIA ENGENHEIRO CIVIL - MENSALISTA (ENCARGOS COMPLEMENTARES - COLETADO CAIXA)</t>
  </si>
  <si>
    <t>EXAMES - MENSALISTA (COLETADO CAIXA)</t>
  </si>
  <si>
    <t>SEGURO - MENSALISTA (COLETADO CAIXA)</t>
  </si>
  <si>
    <t>FERRAMENTAS - FAMILIA ENGENHEIRO CIVIL - MENSALISTA (ENCARGOS COMPLEMENTARES - COLETADO CAIXA)</t>
  </si>
  <si>
    <t>CURSO DE CAPACITAÇÃO PARA ENGENHEIRO ELETRICISTA (ENCARGOS COMPLEMENTARES) - MENSALISTA</t>
  </si>
  <si>
    <t>EPI - FAMILIA ELETRICISTA - MENSALISTA (ENCARGOS COMPLEMENTARES - COLETADO CAIXA)</t>
  </si>
  <si>
    <t>ALIMENTACAO - MENSALISTA (COLETADO CAIXA)</t>
  </si>
  <si>
    <t>TRANSPORTE - MENSALISTA (COLETADO CAIXA)</t>
  </si>
  <si>
    <t>FERRAMENTAS - FAMILIA ELETRICISTA - MENSALISTA (ENCARGOS COMPLEMENTARES - COLETADO CAIXA)</t>
  </si>
  <si>
    <t>CURSO DE CAPACITAÇÃO PARA ELETROTÉCNICO (ENCARGOS COMPLEMENTARES) - MENSALISTA</t>
  </si>
  <si>
    <t>ASSISTENTE  DE ENGENHARIA</t>
  </si>
  <si>
    <t>CURSO DE CAPACITAÇÃO PARA AUXILIAR TÉCNICO DE ENGENHARIA (ENCARGOS COMPLEMENTARES) - MENSALISTA</t>
  </si>
  <si>
    <t xml:space="preserve">EPI - FAMILIA ALMOXARIFE - MENSALISTA (ENCARGOS COMPLEMENTARES - COLETADO CAIXA) </t>
  </si>
  <si>
    <t>FERRAMENTAS - FAMILIA ALMOXARIFE - MENSALISTA (ENCARGOS COMPLEMENTARES - COLETADO CAIXA)</t>
  </si>
  <si>
    <t>CURSO DE CAPACITAÇÃO PARA ALMOXARIFE (ENCARGOS COMPLEMENTARES) - MENSALISTA</t>
  </si>
  <si>
    <t xml:space="preserve">EPI - FAMILIA ELETRICISTA - MENSALISTA (ENCARGOS COMPLEMENTARES - COLETADO CAIXA) </t>
  </si>
  <si>
    <t>CURSO DE CAPACITAÇÃO PARA ELETRICISTA (ENCARGOS COMPLEMENTARES) - MENSALISTA</t>
  </si>
  <si>
    <t>FERRAMENTAS - FAMILIA OPERADOR ESCAVADEIRA - MENSALISTA (ENCARGOS COMPLEMENTARES - COLETADO CAIXA)</t>
  </si>
  <si>
    <t>EPI - FAMILIA OPERADOR ESCAVADEIRA - MENSALISTA (ENCARGOS COMPLEMENTARES - COLETADO CAIXA)</t>
  </si>
  <si>
    <t>CURSO DE CAPACITAÇÃO PARA MOTORISTA OPERADOR DE CAMINHAO COM MUNCK (ENCARGOS COMPLEMENTARES) - MENSALISTA</t>
  </si>
  <si>
    <t>EXAMES - TRANSPORTE (COLETADO CAIXA)</t>
  </si>
  <si>
    <t>ALIMENTAÇÃO - MENSALISTA (COLETADO CAIXA)</t>
  </si>
  <si>
    <t>CURSO DE CAPACITAÇÃO PARA AJUDANTE DE ELETRICISTA (ENCARGOS COMPLEMENTARES) - MENSALISTA</t>
  </si>
  <si>
    <t>TOTAL 1. REMUNERAÇÃO HORÁRIA + ADICIONAIS + HORAS EXTRAS</t>
  </si>
  <si>
    <t>1. REMUNERAÇÃO HORÁRIA + ADICIONAIS + HORAS EXTRAS</t>
  </si>
  <si>
    <t>TOTAL 1. REMUNERAÇÃO HORISTA + ADICIONAIS + HORAS EXTRAS</t>
  </si>
  <si>
    <t>Equipe Leve Diurna - DOMINGOS E FERIADOS</t>
  </si>
  <si>
    <t>Equipe Leve Noturna - DOMINGOS E FERIADOS</t>
  </si>
  <si>
    <t>Equipe Pesada Diurna - DOMINGOS E FERIADOS</t>
  </si>
  <si>
    <t>Equipe Pesada Noturna - DOMINGOS E FERIADOS</t>
  </si>
  <si>
    <t>EQUIPE LEVE DIURNA - DOMINGOS E FERIADOS</t>
  </si>
  <si>
    <t>EQUIPE LEVE NOTURNA - DOMINGOS E FERIADOS</t>
  </si>
  <si>
    <t>EQUIPE PESADA DIURNA - DOMINGOS E FERIADOS</t>
  </si>
  <si>
    <t>EQUIPE PESADA NOTURNA - DOMINGOS E FERIADOS</t>
  </si>
  <si>
    <t xml:space="preserve"> MÊS/SEMANAS</t>
  </si>
  <si>
    <t>Equipe Leve Noturna - SÁBADOS</t>
  </si>
  <si>
    <t>Equipe Leve Noturna - SEGUNDA À SEXTA-FEIRA</t>
  </si>
  <si>
    <t>Equipe Leve Diurna - SÁBADOS</t>
  </si>
  <si>
    <t>Equipe Leve Diurna - SEGUNDA À SEXTA-FEIRA</t>
  </si>
  <si>
    <t>Equipe Pesada Diurna - SEGUNDA À SEXTA-FEIRA</t>
  </si>
  <si>
    <t>Equipe Pesada Diurna - SÁBADOS</t>
  </si>
  <si>
    <t>Equipe Pesada Noturna - SEGUNDA À SEXTA-FEIRA</t>
  </si>
  <si>
    <t>Equipe Pesada Noturna - SÁBADOS</t>
  </si>
  <si>
    <t>ELETROTÉCNICO (MENSALISTA) - Salário Mensal 220 horas/mês</t>
  </si>
  <si>
    <t>FORNECIMENTO DE EQUIPAMENTO</t>
  </si>
  <si>
    <t>SERVIÇO DE MANUTENÇÃO ESPECÍFICO DA "ORLA"</t>
  </si>
  <si>
    <t>FONTE DA COMPOSIÇÃO, VALORES DE REFERÊNCIA E FÓRMULA DO BDI: ACÓRDÃO 2622/2013-TCU-PLENÁRIO</t>
  </si>
  <si>
    <t xml:space="preserve">10 - CPRB (4,50% SOBRE FATURAMENTO) </t>
  </si>
  <si>
    <r>
      <t>Obs.:Sempre que houver </t>
    </r>
    <r>
      <rPr>
        <b/>
        <sz val="8"/>
        <color rgb="FF202124"/>
        <rFont val="Arial"/>
        <family val="2"/>
      </rPr>
      <t>fornecimento</t>
    </r>
    <r>
      <rPr>
        <sz val="8"/>
        <color rgb="FF202124"/>
        <rFont val="Arial"/>
        <family val="2"/>
      </rPr>
      <t> de mercadorias juntamente com a prestação do serviço, o </t>
    </r>
    <r>
      <rPr>
        <b/>
        <sz val="8"/>
        <color rgb="FF202124"/>
        <rFont val="Arial"/>
        <family val="2"/>
      </rPr>
      <t>ISS</t>
    </r>
    <r>
      <rPr>
        <sz val="8"/>
        <color rgb="FF202124"/>
        <rFont val="Arial"/>
        <family val="2"/>
      </rPr>
      <t> não incidirá sobre o valor das mercadorias fornecidas, eis que já alcançadas pela tributação do ICMS. A base de cálculo do </t>
    </r>
    <r>
      <rPr>
        <b/>
        <sz val="8"/>
        <color rgb="FF202124"/>
        <rFont val="Arial"/>
        <family val="2"/>
      </rPr>
      <t>ISS</t>
    </r>
    <r>
      <rPr>
        <sz val="8"/>
        <color rgb="FF202124"/>
        <rFont val="Arial"/>
        <family val="2"/>
      </rPr>
      <t> dos serviços 7.02 e 7.05 é somente o valor da mão de obra, conforme §1º do art. da Lei Complementar 116/2003.</t>
    </r>
  </si>
  <si>
    <t>MENSALISTAS</t>
  </si>
  <si>
    <t>Eletroduto de pvc rigido roscavel de 3/4 ", sem luva</t>
  </si>
  <si>
    <t>Eletroduto de pvc rigido roscavel de 1 ", sem luva</t>
  </si>
  <si>
    <t>Eletroduto de pvc rigido roscavel de 1 1/4 ", sem luva</t>
  </si>
  <si>
    <t>Eletroduto de pvc rigido roscavel de 1 1/2 ", sem luva</t>
  </si>
  <si>
    <t>Eletroduto de pvc rigido roscavel de 2 ", sem luva</t>
  </si>
  <si>
    <t>Luva em pvc rigido roscavel, de 3/4", para eletroduto</t>
  </si>
  <si>
    <t>Luva em pvc rigido roscavel, de 1", para eletroduto</t>
  </si>
  <si>
    <t>Luva em pvc rigido roscavel, de 1 1/4", para eletroduto</t>
  </si>
  <si>
    <t>Luva em pvc rigido roscavel, de 1 1/2", para eletroduto</t>
  </si>
  <si>
    <t>Luva em pvc rigido roscavel, de 2", para eletroduto</t>
  </si>
  <si>
    <t>Eletroduto/Duto PEAD flexivel parede simples, corrugacao helicoidal, cor preta, sem rosca, de 1 1/4",  para cabeamento subterraneo (nbr 15715)</t>
  </si>
  <si>
    <t>Eletroduto/Duto PEAD flexivel parede simples, corrugacao helicoidal, cor preta, sem rosca, de 1 1/2",  para cabeamento subterraneo (nbr 15715)</t>
  </si>
  <si>
    <t>Eletroduto/Duto PEAD pead flexivel parede simples, corrugacao helicoidal, cor preta, sem rosca, de 2",  para cabeamento subterraneo (nbr 15715)</t>
  </si>
  <si>
    <t>Eletroduto/Duto PEAD flexivel parede simples, corrugacao helicoidal, cor preta, sem rosca, de 3",  para cabeamento subterraneo (nbr 15715)</t>
  </si>
  <si>
    <t>3.11 -  ELETRODUTOS E ACESSÓRIOS</t>
  </si>
  <si>
    <t>3.11.6</t>
  </si>
  <si>
    <t>3.11.7</t>
  </si>
  <si>
    <t>3.11.8</t>
  </si>
  <si>
    <t>3.11.9</t>
  </si>
  <si>
    <t>3.11.10</t>
  </si>
  <si>
    <t>3.11.11</t>
  </si>
  <si>
    <t>3.11.12</t>
  </si>
  <si>
    <t>3.11.13</t>
  </si>
  <si>
    <t>3.11.14</t>
  </si>
  <si>
    <t>PERNAMBUCO - VIGÊNCIA A PARTIR DE 10/2020</t>
  </si>
  <si>
    <t>Luminária em Alumínio Injetado – Grau de Proteção IP 66 – Lâmpada VS/VMET – 100 Watts. Base: E-27 ou E-40.</t>
  </si>
  <si>
    <t>Luminária em Alumínio Injetado – Grau de Proteção IP 66 – Lâmpada VS/VMET – 150 Watts. Base: E-40.</t>
  </si>
  <si>
    <t>Luminária em Alumínio Injetado – Grau de Proteção IP 66 – Lâmpada VS/VMET – 250 Watts. Base: E-40.</t>
  </si>
  <si>
    <t>Luminária em Alumínio Injetado – Grau de Proteção IP 66 – Lâmpada VS/VMET – 400 Watts. Base: E-40.</t>
  </si>
  <si>
    <r>
      <t>BDI =</t>
    </r>
    <r>
      <rPr>
        <b/>
        <u/>
        <sz val="11"/>
        <color indexed="8"/>
        <rFont val="Arial"/>
        <family val="2"/>
      </rPr>
      <t xml:space="preserve"> (1+AC+S+R+G)*(1+DF)*(1+L)</t>
    </r>
    <r>
      <rPr>
        <b/>
        <sz val="11"/>
        <color indexed="8"/>
        <rFont val="Arial"/>
        <family val="2"/>
      </rPr>
      <t xml:space="preserve"> - 1</t>
    </r>
  </si>
  <si>
    <t>COMP MAT. 001</t>
  </si>
  <si>
    <t>Materiais p/ montagem de varal de luzes para iluminação provisória com 30m, incluindo 15 lâmpadas de LED 10W, bocal e cabo singelo flexível.</t>
  </si>
  <si>
    <t>Eletricista com encargos complementares e periculosidade</t>
  </si>
  <si>
    <t>CAMINHÃO EQUIPADO C/ GUINDAUTO (MUNCK) E CESTO AÉREO DUPLO E TODO O FERRAMENTAL E EQUIPAMENTOS DE SEGURANÇA NECESSÁRIOS PARA REALIZAÇÃO DOS SERVIÇOS - INCLUSO COMBUSTÍVEL E EXCLUSO MOTORISTA</t>
  </si>
  <si>
    <t xml:space="preserve">Aluguel de computador notebook </t>
  </si>
  <si>
    <t>Computadores notebook:</t>
  </si>
  <si>
    <t>Engenheiro Eletricista</t>
  </si>
  <si>
    <t>Eletrotécnico (TURNO 1 - DIURNO)</t>
  </si>
  <si>
    <t>Eletrotécnico  (TURNO 2 - NOTURNO)</t>
  </si>
  <si>
    <t>Almoxarifado</t>
  </si>
  <si>
    <t>Administração</t>
  </si>
  <si>
    <t>ANEXO 3 - CRONOGRAMA DE TURNOS E EQUIPES</t>
  </si>
  <si>
    <t>ANEXO 10 – DEMONSTRATIVO DE BDI PARA MATERIAIS E EQUIPAMENTOS</t>
  </si>
  <si>
    <t>ANEXO 11 – DEMONSTRATIVO DE BDI PARA SERVIÇOS</t>
  </si>
  <si>
    <t>ANEXO 12 – DEMONSTRATIVO DE BDI PARA MATERIAIS E EQUIPAMENTOS - EMPRESA LICITANTE</t>
  </si>
  <si>
    <t>ANEXO 13 – DEMONSTRATIVO DE BDI PARA SERVIÇOS - EMPRESA LICITANTE</t>
  </si>
  <si>
    <t>ANEXO 14 - DEMONSTRATIVO DE ENCARGOS SOCIAIS - TABELA SINAPI 02/2021</t>
  </si>
  <si>
    <t xml:space="preserve">Veículo leve c/ combustível </t>
  </si>
  <si>
    <t>QDE MÁXIMA HORAS
CONTRATO DE 24 MESES</t>
  </si>
  <si>
    <t xml:space="preserve">Poste de concreto duplo T, 200 Kg, H = 9m  (NBR 8451)           </t>
  </si>
  <si>
    <t xml:space="preserve">Poste de concreto duplo T, 300 Kg, H = 12m (NBR 8451)                </t>
  </si>
  <si>
    <t xml:space="preserve">Poste de concreto duplo T, 200 Kg, H = 11m (NBR 8451)          </t>
  </si>
  <si>
    <t xml:space="preserve">Poste de concreto circular, 400 Kg, H = 14m  (NBR 8451)                     </t>
  </si>
  <si>
    <t xml:space="preserve">CABO FLEXIVEL PVC 750 V, 2 CONDUTORES DE 1,5 MM2            </t>
  </si>
  <si>
    <t xml:space="preserve">MATERIAIS P/ MONTAGEM DE VARAL DE LUZES PARA ILUMINAÇÃO PROVISÓRIA COM 30M DE COMPRIMENTO, INCLUINDO 15 LÂMPADAS LED 10W FORMATO TRADICIONAL, SOQUETE RABICHO E27.  </t>
  </si>
  <si>
    <t>Fita isolante adesiva antichama, uso até 750 V, em rolo de 19 mm x 5 m</t>
  </si>
  <si>
    <t>CAMINHONETE CABINE SIMPLES COM MOTOR 1.6 FLEX, CÂMBIO MANUAL, POTÊNCIA 101/104 CV, 2 PORTAS - MATERIAIS NA OPERAÇÃO. AF_11/2015</t>
  </si>
  <si>
    <t>CAMINHONETE EQUIPADA C/ CESTO AÉREO SKY E TODO O FERRAMENTAL E EQUIPAMENTOS DE SEGURANÇA NECESSÁRIOS PARA REALIZAÇÃO DOS SERVIÇOS - INCLUSO COMBUSTÍVEL E EXCLUSO MOTORISTA</t>
  </si>
  <si>
    <t>Poste cônico continuo em aco galvanizado, curvo, braço simples, engastado,  h = 9 m, diametro inferior = *135* mm</t>
  </si>
  <si>
    <t>Poste cônico continuo em aco galvanizado, curvo, braço duplo, engastado,  h = 9 m, diametro inferior = *135* mm</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</si>
  <si>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</si>
  <si>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</si>
  <si>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CHI</t>
  </si>
  <si>
    <t>3.9.9</t>
  </si>
  <si>
    <t>Reator uso interno para Lâmpada Vapor sódio 250 W.</t>
  </si>
  <si>
    <t>Reator uso interno para Lâmpada Vapor sódio 400 W.</t>
  </si>
  <si>
    <t>TOTAL 
(24 MESES)</t>
  </si>
  <si>
    <t>3.12.3</t>
  </si>
  <si>
    <t>3.12.4</t>
  </si>
  <si>
    <t>3.12.5</t>
  </si>
  <si>
    <t>3.12.6</t>
  </si>
  <si>
    <t>3.12.7</t>
  </si>
  <si>
    <t>3.12.8</t>
  </si>
  <si>
    <t>4. - EQUIPAMENTOS - Fornecimento de equipamento</t>
  </si>
  <si>
    <t>5. - MANUTENÇÃO IP ORLA - Serviço de manutenção da Iluminação em posteação na faixa areia da orla</t>
  </si>
  <si>
    <t>ITEM 004</t>
  </si>
  <si>
    <t>Lâmpada tubular de LED 10 Watts, formato tradicional base E27</t>
  </si>
  <si>
    <t>ITEM 0051</t>
  </si>
  <si>
    <t>ITEM 0050</t>
  </si>
  <si>
    <t>3.9 -  QUADROS, ACIONAMENTO E PROTEÇÃO</t>
  </si>
  <si>
    <t>3.9.10</t>
  </si>
  <si>
    <t>3.9.11</t>
  </si>
  <si>
    <t>3.9.12</t>
  </si>
  <si>
    <t>Quadro de medição monofásico + caixa para disjuntor padrão CELPE</t>
  </si>
  <si>
    <t>Disjuntor tipo DIN/IEC, monopolar de 20A</t>
  </si>
  <si>
    <t>Disjuntor tipo DIN/IEC, tripolar de 50A</t>
  </si>
  <si>
    <t xml:space="preserve">Quadro de distribuicao, sem barramento, em pvc, de sobrepor, para 6 disjuntores DIN      </t>
  </si>
  <si>
    <t xml:space="preserve">Quadro de distribuicao, sem barramento, em pvc, de sobrepor, para 12 disjuntores DIN      </t>
  </si>
  <si>
    <t>3.2.11</t>
  </si>
  <si>
    <t>Cabo de Cobre singelo #6 mm², 1kV</t>
  </si>
  <si>
    <t>Cabo de Cobre singelo #16 mm², 1kV</t>
  </si>
  <si>
    <t>3.12 - POSTES</t>
  </si>
  <si>
    <t>Caminhonete cabine simples, 0KM Equipada com Cesto aéreo SKY</t>
  </si>
  <si>
    <t>Refletor de LED 400W.</t>
  </si>
  <si>
    <t>Data: SETEMBRO/2021</t>
  </si>
  <si>
    <t>Data Base Tabela SINAPI</t>
  </si>
  <si>
    <t>MANUTENÇÃO DA ILUMINAÇÃO DA ORLA - Retroescavadeira para reboque do caminhão MUNK, para manutenção da iluminação da orla, na faixa de areia</t>
  </si>
  <si>
    <t>Retroescavadeira para reboque do caminhão MUNK, para manutenção da iluminação da orla, na faixa de areia</t>
  </si>
  <si>
    <t>Ajudante de Eletricista com encargos complementares e periculosidade</t>
  </si>
  <si>
    <t>9 - ISS (5,00% SOBRE FATURAMENTO)</t>
  </si>
  <si>
    <t>ELETRICISTA (MENSALISTA) - Salário Mensal 220 horas/mês</t>
  </si>
  <si>
    <t>TOTAL POR MÊS - DIURNO</t>
  </si>
  <si>
    <t>TOTAL VALOR MÊS</t>
  </si>
  <si>
    <t>AJUDANTE DE ELETRICISTA (MENSALISTA) - Salário Mensal 220 horas/mês</t>
  </si>
  <si>
    <t>TOTAL POR MÊS - NOTURNO</t>
  </si>
  <si>
    <t>Cálculo do Adicional Noturno - intervalo para refeição no meio do turno.</t>
  </si>
  <si>
    <t>Seg à Qui - 6h  (6h x 4dd = 24h noturnoas/semana).</t>
  </si>
  <si>
    <t>h noturna</t>
  </si>
  <si>
    <t>Sexta - 5h - 5h x 1dd = 5h/semana</t>
  </si>
  <si>
    <t>Horas com adicional noturno</t>
  </si>
  <si>
    <r>
      <t xml:space="preserve">Valor da hora com </t>
    </r>
    <r>
      <rPr>
        <b/>
        <sz val="10"/>
        <rFont val="Arial"/>
        <family val="2"/>
      </rPr>
      <t>Adicional Noturno</t>
    </r>
    <r>
      <rPr>
        <sz val="10"/>
        <rFont val="Arial"/>
        <family val="2"/>
      </rPr>
      <t xml:space="preserve"> (sobre salário base) - 20% para cada hora trabalhada após as 22:00hs. </t>
    </r>
  </si>
  <si>
    <t>Quantidade de horas noturnas mensais:</t>
  </si>
  <si>
    <t>MOTORISTA OPERADOR DE CAMINHAO COM MUNCK (MENSALISTA) 
Salário Mensal 220 horas/mês</t>
  </si>
  <si>
    <t>Motorista / Operador de caminhão com MUNCK com encargos complementares</t>
  </si>
  <si>
    <t>Caminhão MUNCK - Com Guindauto hidráulico</t>
  </si>
  <si>
    <t>SUB-TOTAL HORA:</t>
  </si>
  <si>
    <t>SUB-TOTAL MÊS (220h/MÊS):</t>
  </si>
  <si>
    <t>TOTAL EQUIPE LEVE DIURNA - HORA</t>
  </si>
  <si>
    <t>TOTAL EQUIPE LEVE DIURNA - MÊS (220H/MÊS)</t>
  </si>
  <si>
    <t>TOTAL EQUIPE LEVE NOTURNA - MÊS (220H/MÊS)</t>
  </si>
  <si>
    <t>TOTAL EQUIPE PESADA DIURNA - MÊS (220H/MÊS)</t>
  </si>
  <si>
    <t>TOTAL EQUIPE PESADA DIURNA - HORA</t>
  </si>
  <si>
    <t>TOTAL EQUIPE LEVE NOTURNA - HORA</t>
  </si>
  <si>
    <t>TOTAL EQUIPE PESADA NOTURNA - MÊS (220H/MÊS)</t>
  </si>
  <si>
    <t>TOTAL EQUIPE PESADA NOTURNA - HORA</t>
  </si>
  <si>
    <t>CUSTO UNITÁRIO POR HORA (R$)</t>
  </si>
  <si>
    <t>CUSTO DA EQUIPE PESADA</t>
  </si>
  <si>
    <t>BDI % =</t>
  </si>
  <si>
    <r>
      <t xml:space="preserve">Observação: Para o tipo de obra “Construção e Manutenção de Estações e Redes de Distribuição de Energia Elétrica” enquadram-se: 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t>
    </r>
    <r>
      <rPr>
        <b/>
        <sz val="12"/>
        <rFont val="Arial"/>
        <family val="2"/>
      </rPr>
      <t xml:space="preserve">Enquadram-se também obras/serviços de iluminação pública </t>
    </r>
    <r>
      <rPr>
        <sz val="8"/>
        <rFont val="Arial"/>
        <family val="2"/>
      </rPr>
      <t>e a construção de barragens e represas para geração de energia elétrica.</t>
    </r>
  </si>
  <si>
    <t>1 - Administração Central</t>
  </si>
  <si>
    <t>Eletricista com encargos complementares, periculosidade e adicional noturno</t>
  </si>
  <si>
    <t>Ajudante de Eletricista com encargos complementares, periculosidade e adicional noturno</t>
  </si>
  <si>
    <t>DEMONSTRATIVO CUSTO - REMUNERAÇÃO AJUDANTE DE ELETRICISTA</t>
  </si>
  <si>
    <t>CÁLCULO DE HORA EXTRA ELETRICISTA</t>
  </si>
  <si>
    <t>1. HORAS EXTRAS</t>
  </si>
  <si>
    <r>
      <rPr>
        <b/>
        <sz val="10"/>
        <rFont val="Arial"/>
        <family val="2"/>
      </rPr>
      <t xml:space="preserve">HORA NORMAL - </t>
    </r>
    <r>
      <rPr>
        <sz val="10"/>
        <rFont val="Arial"/>
        <family val="2"/>
      </rPr>
      <t>ELETRICISTA (MENSALISTA) - Salário Mensal 220 horas/mês</t>
    </r>
  </si>
  <si>
    <t>CÁLCULO DE HORA EXTRA AJUDANTE DE ELETRICISTA</t>
  </si>
  <si>
    <r>
      <rPr>
        <b/>
        <sz val="10"/>
        <rFont val="Arial"/>
        <family val="2"/>
      </rPr>
      <t xml:space="preserve">HORA NORMAL - </t>
    </r>
    <r>
      <rPr>
        <sz val="10"/>
        <rFont val="Arial"/>
        <family val="2"/>
      </rPr>
      <t>AJUDANTE DE ELETRICISTA (MENSALISTA) - Salário Mensal 220 horas/mês</t>
    </r>
  </si>
  <si>
    <t>DEMONSTRATIVO CUSTO - REMUNERAÇÃO MOTORISTA / OPERADOR DE MUNCK</t>
  </si>
  <si>
    <t>CÁLCULO DE HORA EXTRA MOTORISTA / OPERADOR DE MUNCK</t>
  </si>
  <si>
    <r>
      <rPr>
        <b/>
        <sz val="10"/>
        <rFont val="Arial"/>
        <family val="2"/>
      </rPr>
      <t xml:space="preserve">HORA NORMAL - </t>
    </r>
    <r>
      <rPr>
        <sz val="10"/>
        <rFont val="Arial"/>
        <family val="2"/>
      </rPr>
      <t>MOTORISTA OPERADOR DE CAMINHAO COM MUNCK (MENSALISTA) - Salário Mensal 220 horas/mês</t>
    </r>
  </si>
  <si>
    <r>
      <rPr>
        <b/>
        <sz val="10"/>
        <rFont val="Arial"/>
        <family val="2"/>
      </rPr>
      <t xml:space="preserve">HORA EXTRA 100% - </t>
    </r>
    <r>
      <rPr>
        <sz val="10"/>
        <rFont val="Arial"/>
        <family val="2"/>
      </rPr>
      <t>MOTORISTA OPERADOR DE CAMINHAO COM MUNCK (MENSALISTA) - Salário Mensal 220 horas/mês</t>
    </r>
  </si>
  <si>
    <r>
      <rPr>
        <b/>
        <sz val="10"/>
        <rFont val="Arial"/>
        <family val="2"/>
      </rPr>
      <t xml:space="preserve">HORA EXTRA 100% COM PERICULOSIDADE - </t>
    </r>
    <r>
      <rPr>
        <sz val="10"/>
        <rFont val="Arial"/>
        <family val="2"/>
      </rPr>
      <t>ELETRICISTA (MENSALISTA) - Salário Mensal 220 horas/mês</t>
    </r>
  </si>
  <si>
    <r>
      <t xml:space="preserve">GUINDAUTO HIDRÁULICO, CAPACIDADE MÁXIMA DE CARGA 6200 KG, MOMENTO MÁXIMO DE CARGA 11,7 TM, ALCANCE MÁXIMO HORIZONTAL 9,70 M, INCLUSIVE CAMINHÃO TOCO PBT 16.000 KG, POTÊNCIA DE 189 CV - </t>
    </r>
    <r>
      <rPr>
        <b/>
        <sz val="10"/>
        <rFont val="Arial"/>
        <family val="2"/>
      </rPr>
      <t>MATERIAIS NA OPERAÇÃO. AF_08/2015</t>
    </r>
  </si>
  <si>
    <t>Eletricista com encargos complementares, periculosidade e hora extra 100%</t>
  </si>
  <si>
    <t>Ajudante de Eletricista com encargos complementares, periculosidade e hora extra 100%</t>
  </si>
  <si>
    <t>Motorista / Operador de caminhão com MUNCK com encargos complementares e hora extra 100%</t>
  </si>
  <si>
    <t>Eletricista com encargos complementares, adicional noturno, periculosidade e hora extra 100%</t>
  </si>
  <si>
    <t>TOTAL 1. REMUNERAÇÃO HORÁRIA + ADICIONAIS</t>
  </si>
  <si>
    <r>
      <rPr>
        <b/>
        <sz val="10"/>
        <rFont val="Arial"/>
        <family val="2"/>
      </rPr>
      <t xml:space="preserve">HORA EXTRA 100% COM PERICULOSIDADE E ADICIONAL NOTURNO - </t>
    </r>
    <r>
      <rPr>
        <sz val="10"/>
        <rFont val="Arial"/>
        <family val="2"/>
      </rPr>
      <t>ELETRICISTA (MENSALISTA) - Salário Mensal 220 horas/mês</t>
    </r>
  </si>
  <si>
    <t>Ajudante Eletricista com encargos complementares, adicional noturno, periculosidade e hora extra 100%</t>
  </si>
  <si>
    <r>
      <rPr>
        <b/>
        <sz val="10"/>
        <rFont val="Arial"/>
        <family val="2"/>
      </rPr>
      <t xml:space="preserve">HORA EXTRA 100% COM PERICULOSIDADE - </t>
    </r>
    <r>
      <rPr>
        <sz val="10"/>
        <rFont val="Arial"/>
        <family val="2"/>
      </rPr>
      <t>AJUDANTE ELETRICISTA (MENSALISTA) - Salário Mensal 220 horas/mês</t>
    </r>
  </si>
  <si>
    <r>
      <rPr>
        <b/>
        <sz val="10"/>
        <rFont val="Arial"/>
        <family val="2"/>
      </rPr>
      <t xml:space="preserve">HORA EXTRA 100% COM PERICULOSIDADE E ADICIONAL NOTURNO - </t>
    </r>
    <r>
      <rPr>
        <sz val="10"/>
        <rFont val="Arial"/>
        <family val="2"/>
      </rPr>
      <t>AJUDANTE ELETRICISTA (MENSALISTA) - Salário Mensal 220 horas/mês</t>
    </r>
  </si>
  <si>
    <t>Sistema de Comunicação Móvel - Celular - Custo já contabilizado no valor mensal da equipe</t>
  </si>
  <si>
    <t>-</t>
  </si>
  <si>
    <t>Motorista / Operador de caminhão com MUNCK com encargos complementares, adicional noturno e hora extra 100%</t>
  </si>
  <si>
    <r>
      <rPr>
        <b/>
        <sz val="10"/>
        <rFont val="Arial"/>
        <family val="2"/>
      </rPr>
      <t xml:space="preserve">HORA EXTRA 100% COM PERICULOSIDADE E ADICIONAL NOTURNO - </t>
    </r>
    <r>
      <rPr>
        <sz val="10"/>
        <rFont val="Arial"/>
        <family val="2"/>
      </rPr>
      <t>MOTORISTA OPERADOR DE CAMINHAO COM MUNCK (MENSALISTA) - Salário Mensal 220 horas/mês</t>
    </r>
  </si>
  <si>
    <t>ELETROTÉCNICO COM ENCARGOS COMPLEMENTARES - TURNO 2 (NOTURNO)</t>
  </si>
  <si>
    <t>2.3</t>
  </si>
  <si>
    <t>2.4</t>
  </si>
  <si>
    <t>2.5</t>
  </si>
  <si>
    <t>2.6</t>
  </si>
  <si>
    <t>2.7</t>
  </si>
  <si>
    <t>220h / mês</t>
  </si>
  <si>
    <t>ALMOXARIFE COM ENCARGOS COMPLEMENTARES - TURNO 1 (DIURNO)</t>
  </si>
  <si>
    <t>ALMOXARIFE COM ENCARGOS COMPLEMENTARES - TURNO 2 (NOTURNO)</t>
  </si>
  <si>
    <t xml:space="preserve">Assistente Administrativo (Auxiliar de escritório) com encargos complementares </t>
  </si>
  <si>
    <t>Veículos passeio</t>
  </si>
  <si>
    <t>Engenheiro / Eletrotécnico (TURNO 1 - DIURNO)</t>
  </si>
  <si>
    <t>1. PESSOAL COM ENCARGOS SOCIAIS (MENSALISTA: 46,58%)</t>
  </si>
  <si>
    <t>COMP 009</t>
  </si>
  <si>
    <t>COMPOSIÇÃO: COMP 009</t>
  </si>
  <si>
    <t>COMP MAT. 002</t>
  </si>
  <si>
    <t>Grupo gerador rebocável, potência 66KVA-66KVA, motor a diesel. Inclusive combustível e translado.</t>
  </si>
  <si>
    <t xml:space="preserve">Cruzeta de concreto leve, comprimento 2000 mm, seção 90 x 90 mm                  </t>
  </si>
  <si>
    <t>COMP MAT. 003</t>
  </si>
  <si>
    <t>COMP MAT. 004</t>
  </si>
  <si>
    <t>ANEXO 2 - PLANILHA DE DE QUANTITATIVOS E PREÇOS UNITÁRIOS</t>
  </si>
  <si>
    <t>ANEXO 4 - COMPOSIÇÃO DE CUSTO POR QUANTITATIVO DE EQUIPE</t>
  </si>
  <si>
    <t>ANEXO 5 - PLANILHA DE CUSTOS COM EQUIPE DE GESTÃO</t>
  </si>
  <si>
    <t>ANEXO 6 - PLANILHA DE CUSTOS COM EQUIPES OPERACIONAIS</t>
  </si>
  <si>
    <t>ENCARGOS SOCIAIS - MENSALISTA: ____%</t>
  </si>
  <si>
    <t>ANEXO 7 – COMPOSIÇÃO DE EQUIPES OPERACIONAIS</t>
  </si>
  <si>
    <t>ENCARGOS SOCIAIS - MENSALISTA: _____% - HORISTA: _____% 
Data: SETEMBRO/2021</t>
  </si>
  <si>
    <t>______%</t>
  </si>
  <si>
    <t>Data Base:</t>
  </si>
  <si>
    <t>SET.2021</t>
  </si>
  <si>
    <t>ANEXO 8 – COMPOSIÇÃO AUXILIAR DE CUSTOS DA EQUIPE DE GESTÃO</t>
  </si>
  <si>
    <t>ANEXO 9 - COMPOSIÇÕES DE CUSTO PARA MATERIAIS E EQUIPAMENTOS</t>
  </si>
  <si>
    <t>BDI SERVIÇO</t>
  </si>
  <si>
    <t>BDI MATERIAL</t>
  </si>
  <si>
    <t>Galpão com no mínimo 400m² em bom estado possuindo banheiro, luz e água encanada.</t>
  </si>
  <si>
    <t>ANEXO 15 - CRONOGRAMA FÍSICO-FINANCEIRO</t>
  </si>
  <si>
    <t>ANEXO 16 – ESPECIFICAÇÕES TÉCNICAS DOS MATERIAIS</t>
  </si>
  <si>
    <t>FOTOS ILUSTRATIVAS</t>
  </si>
  <si>
    <t>ESPECIFICAÇÕES DOS MATERIAIS</t>
  </si>
  <si>
    <t>LÂMPADAS</t>
  </si>
  <si>
    <r>
      <rPr>
        <b/>
        <sz val="12"/>
        <color theme="1"/>
        <rFont val="Arial"/>
        <family val="2"/>
      </rPr>
      <t>Lâmpada a vapor de sódio</t>
    </r>
    <r>
      <rPr>
        <sz val="12"/>
        <color theme="1"/>
        <rFont val="Arial"/>
        <family val="2"/>
      </rPr>
      <t xml:space="preserve"> de alta pressão, 100W - 220 Volts. Bulbo exterior tubular transparente. Base E-40. Eficiência luminosa mínima 100 Lm/W (Lúmens por Watt). </t>
    </r>
  </si>
  <si>
    <r>
      <rPr>
        <b/>
        <sz val="12"/>
        <color theme="1"/>
        <rFont val="Arial"/>
        <family val="2"/>
      </rPr>
      <t>Lâmpada a vapor de sódio</t>
    </r>
    <r>
      <rPr>
        <sz val="12"/>
        <color theme="1"/>
        <rFont val="Arial"/>
        <family val="2"/>
      </rPr>
      <t xml:space="preserve"> de alta pressão, 150W - 220 Volts. Bulbo exterior tubular transparente. Base E-40. Eficiência luminosa mínima 100 Lm/W (Lúmens por Watt). </t>
    </r>
  </si>
  <si>
    <r>
      <rPr>
        <b/>
        <sz val="12"/>
        <color theme="1"/>
        <rFont val="Arial"/>
        <family val="2"/>
      </rPr>
      <t>Lâmpada a vapor de sódio</t>
    </r>
    <r>
      <rPr>
        <sz val="12"/>
        <color theme="1"/>
        <rFont val="Arial"/>
        <family val="2"/>
      </rPr>
      <t xml:space="preserve"> de alta pressão, 250W - 220 Volts. Bulbo exterior tubular transparente. Base E-40. Eficiência luminosa mínima 100 Lm/W (Lúmens por Watt). </t>
    </r>
  </si>
  <si>
    <r>
      <rPr>
        <b/>
        <sz val="12"/>
        <color theme="1"/>
        <rFont val="Arial"/>
        <family val="2"/>
      </rPr>
      <t>Lâmpada a vapor de sódio</t>
    </r>
    <r>
      <rPr>
        <sz val="12"/>
        <color theme="1"/>
        <rFont val="Arial"/>
        <family val="2"/>
      </rPr>
      <t xml:space="preserve"> de alta pressão, 400W - 220 Volts. Bulbo exterior tubular transparente. Base E-40. Eficiência luminosa mínima 110 Lm/W (Lúmens por Watt). </t>
    </r>
  </si>
  <si>
    <r>
      <rPr>
        <b/>
        <sz val="12"/>
        <color theme="1"/>
        <rFont val="Arial"/>
        <family val="2"/>
      </rPr>
      <t xml:space="preserve">Lâmpada Vapor de Metálico </t>
    </r>
    <r>
      <rPr>
        <sz val="12"/>
        <color theme="1"/>
        <rFont val="Arial"/>
        <family val="2"/>
      </rPr>
      <t xml:space="preserve">100 W - 220 Volts. Lâmpada de cerâmica, de vapor metálico para uso externo com bulbo exterior tubular transparente, para base E-27. Eficiência luminosa mínima 100 Lm/W (Lúmens por Watt). </t>
    </r>
  </si>
  <si>
    <r>
      <rPr>
        <b/>
        <sz val="12"/>
        <color theme="1"/>
        <rFont val="Arial"/>
        <family val="2"/>
      </rPr>
      <t xml:space="preserve">Lâmpada Vapor de Metálico </t>
    </r>
    <r>
      <rPr>
        <sz val="12"/>
        <color theme="1"/>
        <rFont val="Arial"/>
        <family val="2"/>
      </rPr>
      <t xml:space="preserve">150 W - 220 Volts. Lâmpada de cerâmica, de vapor metálico para uso externo com bulbo exterior tubular transparente, para base E-40. Eficiência luminosa mínima 100 Lm/W (Lúmens por Watt). </t>
    </r>
  </si>
  <si>
    <r>
      <rPr>
        <b/>
        <sz val="12"/>
        <color theme="1"/>
        <rFont val="Arial"/>
        <family val="2"/>
      </rPr>
      <t xml:space="preserve">Lâmpada Vapor de Metálico </t>
    </r>
    <r>
      <rPr>
        <sz val="12"/>
        <color theme="1"/>
        <rFont val="Arial"/>
        <family val="2"/>
      </rPr>
      <t>250 W - 220 Volts. Lâmpada de cerâmica, de vapor metálico para uso externo com bulbo exterior tubular transparente, para base E-40. Eficiência luminosa mínima 100 Lm/W (Lúmens por Watt). Temperatura de cor 4.000K.</t>
    </r>
  </si>
  <si>
    <r>
      <rPr>
        <b/>
        <sz val="12"/>
        <color theme="1"/>
        <rFont val="Arial"/>
        <family val="2"/>
      </rPr>
      <t xml:space="preserve">Lâmpada Vapor de Metálico </t>
    </r>
    <r>
      <rPr>
        <sz val="12"/>
        <color theme="1"/>
        <rFont val="Arial"/>
        <family val="2"/>
      </rPr>
      <t>400 W - 220 Volts.</t>
    </r>
    <r>
      <rPr>
        <b/>
        <sz val="12"/>
        <color theme="1"/>
        <rFont val="Arial"/>
        <family val="2"/>
      </rPr>
      <t xml:space="preserve"> </t>
    </r>
    <r>
      <rPr>
        <sz val="12"/>
        <color theme="1"/>
        <rFont val="Arial"/>
        <family val="2"/>
      </rPr>
      <t>Lâmpada de cerâmica, de vapor metálico para uso externo com bulbo exterior tubular transparente, para base E-40. Eficiência luminosa mínima 100 Lm/W (Lúmens por Watt). Temperatura de cor 4.000K.</t>
    </r>
  </si>
  <si>
    <r>
      <rPr>
        <b/>
        <sz val="12"/>
        <color theme="1"/>
        <rFont val="Arial"/>
        <family val="2"/>
      </rPr>
      <t xml:space="preserve">Lâmpada Vapor de Metálico </t>
    </r>
    <r>
      <rPr>
        <sz val="12"/>
        <color theme="1"/>
        <rFont val="Arial"/>
        <family val="2"/>
      </rPr>
      <t>400 W - 220 Volts. Luz na Cor verde, azul ou rosa.</t>
    </r>
    <r>
      <rPr>
        <b/>
        <sz val="12"/>
        <color theme="1"/>
        <rFont val="Arial"/>
        <family val="2"/>
      </rPr>
      <t xml:space="preserve"> </t>
    </r>
    <r>
      <rPr>
        <sz val="12"/>
        <color theme="1"/>
        <rFont val="Arial"/>
        <family val="2"/>
      </rPr>
      <t>Lâmpada de cerâmica, de vapor metálico para uso externo com bulbo exterior tubular transparente, para base E-40. Disponíveis nas cores azul, verde, rosa e âmbar e em 2 versões: bilateral e tubular com rosca E40. Luz na cor verde ou azul, a ser definido pela Gerência de Iluminação Pública. Dispensam o uso de filtros e gelatinas para o efeito da cor desejada, devido a sua coloração suave.
Alta eficiência, longa vida, baixa depreciação do fluxo, UV block, para iluminação decorativa.</t>
    </r>
  </si>
  <si>
    <r>
      <rPr>
        <b/>
        <sz val="12"/>
        <color theme="1"/>
        <rFont val="Arial"/>
        <family val="2"/>
      </rPr>
      <t xml:space="preserve">Lâmpada Vapor de Metálico  </t>
    </r>
    <r>
      <rPr>
        <sz val="12"/>
        <color theme="1"/>
        <rFont val="Arial"/>
        <family val="2"/>
      </rPr>
      <t>1.000 W - 220 Volts.</t>
    </r>
    <r>
      <rPr>
        <b/>
        <sz val="12"/>
        <color theme="1"/>
        <rFont val="Arial"/>
        <family val="2"/>
      </rPr>
      <t xml:space="preserve"> </t>
    </r>
    <r>
      <rPr>
        <sz val="12"/>
        <color theme="1"/>
        <rFont val="Arial"/>
        <family val="2"/>
      </rPr>
      <t xml:space="preserve">Lâmpada de vapor metálico de quartzo com bulbo exterior tubular transparente, para base E-40. Eficiência luminosa mínima 85 Lm/W (Lúmens por Watt). Temperatura de cor 4.000K. </t>
    </r>
  </si>
  <si>
    <r>
      <rPr>
        <b/>
        <sz val="12"/>
        <color theme="1"/>
        <rFont val="Arial"/>
        <family val="2"/>
      </rPr>
      <t xml:space="preserve">Lâmpada Vapor de Metálico  </t>
    </r>
    <r>
      <rPr>
        <sz val="12"/>
        <color theme="1"/>
        <rFont val="Arial"/>
        <family val="2"/>
      </rPr>
      <t xml:space="preserve">2.000 W - 220 Volts. Lâmpada de vapor metálico de quartzo com bulbo exterior tubular transparente, para base E-40. Eficiência luminosa mínima 85 Lm/W (Lúmens por Watt). Temperatura de cor 4.000K. </t>
    </r>
  </si>
  <si>
    <r>
      <rPr>
        <b/>
        <sz val="12"/>
        <color theme="1"/>
        <rFont val="Arial"/>
        <family val="2"/>
      </rPr>
      <t xml:space="preserve">LED em bulbo branco </t>
    </r>
    <r>
      <rPr>
        <sz val="12"/>
        <color theme="1"/>
        <rFont val="Arial"/>
        <family val="2"/>
      </rPr>
      <t>220V-E-27. Temperatura de cor: 3000k (luz amarelada).</t>
    </r>
  </si>
  <si>
    <t>REATORES</t>
  </si>
  <si>
    <r>
      <rPr>
        <b/>
        <sz val="12"/>
        <color theme="1"/>
        <rFont val="Arial"/>
        <family val="2"/>
      </rPr>
      <t xml:space="preserve">REATORES PARA LÂMPADAS VAPOR SÓDIO: </t>
    </r>
    <r>
      <rPr>
        <sz val="12"/>
        <color theme="1"/>
        <rFont val="Arial"/>
        <family val="2"/>
      </rPr>
      <t>Reator uso externo para Lâmpada Vapor de Sódio alta pressão, para as potências 100W, 150W, 250W e 400W - 220 Volts. Conforme norma ABNT NBR 13593/2011. Reator e ignitor para lâmpada a vapor de sódio a alta pressão (para frequência de 60Hz). O reator não deve vir com blocos de conexão para as ligações. Conexão elétrica por meio de condutores de cobre, incorporados ao reator, com bitola mínima de #1,5mm2. A saída dos condutores de ligação do reator, deve ser feita através de buchas isolantes de passagem. O reator deve ser provido de invólucro próprio para uso ao tempo, devidamente selado de forma a não permitir a penetração de umidade e sem cavidades ou reentrâncias, que permitam o acúmulo de água em posição normal de uso. O capacitor deve ser do tipo autoregenerativo e sob nenhuma hipótese pode ser do tipo impregnado com óleo ASKAREL.</t>
    </r>
  </si>
  <si>
    <t xml:space="preserve">Reator uso externo para Lâmpada Vapor de Sódio alta pressão, potência 100 W - 220 Volts. Conforme especificações acima. </t>
  </si>
  <si>
    <t xml:space="preserve">Reator uso externo para Lâmpada Vapor de Sódio alta pressão, potência 150 W - 220 Volts. Conforme especificações acima. </t>
  </si>
  <si>
    <t xml:space="preserve">Reator uso externo para Lâmpada Vapor de Sódio alta pressão, potência 250 W - 220 Volts. Conforme especificações acima. </t>
  </si>
  <si>
    <t xml:space="preserve">Reator uso externo para Lâmpada Vapor de Sódio alta pressão, potência 400 W - 220 Volts. Conforme especificações acima. </t>
  </si>
  <si>
    <r>
      <rPr>
        <b/>
        <sz val="12"/>
        <color theme="1"/>
        <rFont val="Arial"/>
        <family val="2"/>
      </rPr>
      <t xml:space="preserve">REATORES PARA LÂMPADAS VAPOR METÁLICO: </t>
    </r>
    <r>
      <rPr>
        <sz val="12"/>
        <color theme="1"/>
        <rFont val="Arial"/>
        <family val="2"/>
      </rPr>
      <t>Reator uso externo para Lâmpada Vapor metálico, para as potências 100W, 150W, 250W e 400W - 220 Volts. Conforme norma ABNT NBR 13593/2011. Reator e ignitor para lâmpada a vapor metálico a alta pressão (para frequência de 60Hz). O reator não deve vir com blocos de conexão para as ligações. Conexão elétrica por meio de condutores de cobre, incorporados ao reator, com bitola mínima de #1,5mm2. A saída dos condutores de ligação do reator, deve ser feita através de buchas isolantes de passagem. O reator deve ser provido de invólucro próprio para uso ao tempo, devidamente selado de forma a não permitir a penetração de umidade e sem cavidades ou reentrâncias, que permitam o acúmulo de água em posição normal de uso. O capacitor deve ser do tipo autoregenerativo e sob nenhuma hipótese pode ser do tipo impregnado com óleo ASKAREL.</t>
    </r>
  </si>
  <si>
    <t xml:space="preserve">Reator 100 W - 220 Volts. Uso externo. Para Lâmpada Vapor metálico, Alto fator de potência. Conforme especificações acima. </t>
  </si>
  <si>
    <t xml:space="preserve">Reator 150 W - 220 Volts. Uso externo. Para Lâmpada Vapor metálico, Alto fator de potência. Conforme especificações acima. </t>
  </si>
  <si>
    <t xml:space="preserve">Reator 250 W - 220 Volts. Uso externo. Para Lâmpada Vapor metálico, Alto fator de potência. Conforme especificações acima. </t>
  </si>
  <si>
    <t xml:space="preserve">Reator 400 W - 220 Volts. Uso externo. Para Lâmpada Vapor metálico, Alto fator de potência. Conforme especificações acima. </t>
  </si>
  <si>
    <t xml:space="preserve">Reator 1.000 W - 220 Volts. Uso externo. Para Lâmpada Vapor metálico, Alto fator de potência. Conforme especificações acima. </t>
  </si>
  <si>
    <t xml:space="preserve">Reator 2.000 W - 220 Volts. Uso externo. Para Lâmpada Vapor metálico, Alto fator de potência. Conforme especificações acima. </t>
  </si>
  <si>
    <t>Reator 250 W - 220 Volts. Uso interno. Para lâmpada vapor sódio / metálico. Alto fator de potência. Características Gerais:
• Reator modelo interno próprio para instalação no interior de luminárias ou caixas.
• Deverão ser projetados conforme normas ABNT.
• Ótimo desempenho garantindo o perfeito funcionamento das lâmpadas.
• Ligação através de cabos elétricos flexíveis com isolamento em PVC 105º C.
• Esquema de ligação impresso em etiquetas de identificação.
• Invólucro fabricado em chapa de aço SAE 1010/1020.
• Fixação através de cantoneiras perfuradas.
• Acabamento em pintura eletrostática a pó.
• Garantia de 3 (três) anos quanto a defeito de fabricação.
Ignitor:
• Dispositivo de partida para lâmpadas a vapor sódio e/ou metálico de alta pressão.
• Projetado dentro das especificações garantindo o perfeito desempenho das lâmpadas.
• Invólucro em polipropileno injetado de grande durabilidade.
• Esquema de ligação em etiquetas de identificação.
• Ligação através de cabos elétricos flexíveis.</t>
  </si>
  <si>
    <t>Reator 400 W - 220 Volts. Uso interno. Uso interno. Para lâmpada vapor sódio / metálico. Alto fator de potência. Características Gerais:
• Reator modelo interno próprio para instalação no interior de luminárias ou caixas.
• Deverão ser projetados conforme normas ABNT.
• Ótimo desempenho garantindo o perfeito funcionamento das lâmpadas.
• Ligação através de cabos elétricos flexíveis com isolamento em PVC 105º C.
• Esquema de ligação impresso em etiquetas de identificação.
• Invólucro fabricado em chapa de aço SAE 1010/1020.
• Fixação através de cantoneiras perfuradas.
• Acabamento em pintura eletrostática a pó.
• Garantia de 3 (três) anos quanto a defeito de fabricação.
Ignitor:
• Dispositivo de partida para lâmpadas a vapor sódio e/ou metálico de alta pressão.
• Projetado dentro das especificações garantindo o perfeito desempenho das lâmpadas.
• Invólucro em polipropileno injetado de grande durabilidade.
• Esquema de ligação em etiquetas de identificação.
• Ligação através de cabos elétricos flexíveis.</t>
  </si>
  <si>
    <t>LUMINÁRIAS</t>
  </si>
  <si>
    <r>
      <t xml:space="preserve">LUMINÁRIA IP-66 FECHADA. PARA LÂMPADAS VAPOR SÓDIO E VAPOR METÁLICO: </t>
    </r>
    <r>
      <rPr>
        <sz val="12"/>
        <color theme="1"/>
        <rFont val="Arial"/>
        <family val="2"/>
      </rPr>
      <t xml:space="preserve">Tomada para relê fotoelétrico incorporada à luminária de material eletricamente isolante e seus contatos devem ser de latão estanhado e próprios para suportar corrente nominal de 10 A, conforme ABNT NBR 5123. Corpo em alumínio injetado, alojamento para reator, Soquete de porcelana E-40, vidro plano temperado resistentes a choque térmico e impacto, pintura eletrostática com tinta poliéster, Grau de Proteção IP66. Diâmetro para fixação no braço Ø48mm à Ø60,3mm. Abertura sem necessidade de ferramentas, por meio de dispositivo de fechamento com presilhas de aço inoxidável. Equipamento em conformidade com a NBR 5101 e NBR 15129. Cor cinza. </t>
    </r>
  </si>
  <si>
    <t xml:space="preserve">Luminária Pública fechada, para 01 (uma) Lâmpada Vapor Sódio ou Vapor Metálico 100 Watts - 220 Volts. Conforme especificações acima. </t>
  </si>
  <si>
    <t xml:space="preserve">Luminária Pública fechada, para 01 (uma) Lâmpada Vapor Sódio ou Vapor Metálico 150 Watts - 220 Volts. Conforme especificações acima. </t>
  </si>
  <si>
    <t xml:space="preserve">Luminária Pública fechada, para 01 (uma) Lâmpada Vapor Sódio ou Vapor Metálico 250 Watts - 220 Volts. Conforme especificações acima. </t>
  </si>
  <si>
    <t>Luminária Pública fechada, para 01 (uma) Lâmpada Vapor Sódio ou Vapor Metálico 400 Watts - 220 Volts. Conforme especificações acima.</t>
  </si>
  <si>
    <r>
      <rPr>
        <b/>
        <sz val="12"/>
        <color theme="1"/>
        <rFont val="Arial"/>
        <family val="2"/>
      </rPr>
      <t xml:space="preserve">LUMINÁRIA IP-65 FECHADA. DIFUSOR POLICARBONATO. PARA LÂMPADAS VAPOR SÓDIO E VAPOR METÁLICO: </t>
    </r>
    <r>
      <rPr>
        <sz val="12"/>
        <color theme="1"/>
        <rFont val="Arial"/>
        <family val="2"/>
      </rPr>
      <t>Corpo refletor estampado em chapa de aluminio anodizado. Difusor antivandalismo resistente à impactos. Sem alojamento para reator. Encaixe: Ø50 mm. Abertura sem necessidade de ferramentas, por meio de dispositivo de fechamento com presilhas de aço inoxidável. Grau de proteção IP 65 do conjunto optico. Equipamento em conformidade com a NBR 5101 e NBR 15129. Fornecimento e instalação.</t>
    </r>
  </si>
  <si>
    <t xml:space="preserve">Luminária pública oval fechada, com difusor curvo em policarbonato prismático transparente. para uma (01) Lâmpada Vapor Sódio ou Vapor Metálico, potência 100W ou 150W. Base: E-40. Conforme especificações acima. </t>
  </si>
  <si>
    <t xml:space="preserve">Luminária pública oval fechada, com difusor curvo em policarbonato prismático transparente. para uma (01) Lâmpada Vapor Sódio ou Vapor Metálico, potência 250W ou 400W. Base: E-40. Conforme especificações acima. </t>
  </si>
  <si>
    <t>PROJETORES</t>
  </si>
  <si>
    <r>
      <rPr>
        <b/>
        <sz val="12"/>
        <color theme="1"/>
        <rFont val="Arial"/>
        <family val="2"/>
      </rPr>
      <t xml:space="preserve">PROJETOR PARA ILUMINAÇÃO USO EXTERNO. LÂMPADAS DE DESCARGA:   </t>
    </r>
    <r>
      <rPr>
        <sz val="12"/>
        <color theme="1"/>
        <rFont val="Arial"/>
        <family val="2"/>
      </rPr>
      <t>Fabricado em chapa de aço tratada, com refletor interno em alumínio de alta eficiência, soquete E-40. Tensão de trabalho 220 Volts. Sem alojamento para reator. Uso externo.</t>
    </r>
  </si>
  <si>
    <t xml:space="preserve">Projetor para iluminação. Para 01 (uma) Lâmpada de Potência 250W a 400 W. Conforme especificações acima. </t>
  </si>
  <si>
    <t xml:space="preserve">Projetor para iluminação. Para 01 (uma) Lâmpada de Potência 1.000W a 2.000 W. Conforme especificações acima. </t>
  </si>
  <si>
    <t>BRAÇOS, NÚCLEOS E CRUZETAS PARA LUMINÁRIA/PROJETOR</t>
  </si>
  <si>
    <r>
      <rPr>
        <b/>
        <sz val="12"/>
        <color theme="1"/>
        <rFont val="Arial"/>
        <family val="2"/>
      </rPr>
      <t>Braço para iluminação pública (2m x 1,2m x Ø3/4").</t>
    </r>
    <r>
      <rPr>
        <sz val="12"/>
        <color theme="1"/>
        <rFont val="Arial"/>
        <family val="2"/>
      </rPr>
      <t xml:space="preserve"> Braço curvo com sapata, para fixar 01 (uma) luminária. Projeção horizontal de dois (02) metros, e projeção vertical de um vírgula dois (1,2) metros. Bitola para acoplamento na luminária de três quartos de polegada (Ø3/4"). Fabricado em tubo de aço zincado, com ou sem costura. Sapata em Chapa Perfil “U” de aço laminado. O braço não deve apresentar achatamento. Garantia mínima de três (03) anos, a contar da instalação.</t>
    </r>
  </si>
  <si>
    <r>
      <rPr>
        <b/>
        <sz val="12"/>
        <color theme="1"/>
        <rFont val="Arial"/>
        <family val="2"/>
      </rPr>
      <t>Braço para iluminação pública (2m x 1,2m x Ø1.1/4").</t>
    </r>
    <r>
      <rPr>
        <sz val="12"/>
        <color theme="1"/>
        <rFont val="Arial"/>
        <family val="2"/>
      </rPr>
      <t xml:space="preserve"> Braço curvo com sapata, para fixar 01 (uma) luminária. Projeção horizontal de dois (02) metros, e projeção vertical de um vírgula dois (1,2) metros. Bitola para acoplamento na luminária conforme especificação do braço. Fabricado em tubo de aço. Tubo de aço com ou sem costura. Sapata em Chapa e Perfil “U” de aço laminado. O braço não deve apresentar achatamento. Garantia mínima de cinco (05) anos, a contar da instalação.</t>
    </r>
  </si>
  <si>
    <r>
      <rPr>
        <b/>
        <sz val="12"/>
        <color theme="1"/>
        <rFont val="Arial"/>
        <family val="2"/>
      </rPr>
      <t xml:space="preserve">Braço para iluminação pública 3m x 2m x Ø1.1/2"). </t>
    </r>
    <r>
      <rPr>
        <sz val="12"/>
        <color theme="1"/>
        <rFont val="Arial"/>
        <family val="2"/>
      </rPr>
      <t>Braço curvo com sapata, para fixar 01 (uma) luminária. Projeção horizontal de três (03) metros, e projeção vertical de dois (02) metros. Bitola para acoplamento na luminária conforme especificação do braço. Fabricado em tubo de aço. Tubo de aço com ou sem costura. Sapata em Chapa e Perfil “U” de aço laminado. O braço não deve apresentar achatamento. Garantia mínima de cinco (05) anos, a contar da instalação.</t>
    </r>
  </si>
  <si>
    <t>FERRAGENS</t>
  </si>
  <si>
    <r>
      <rPr>
        <b/>
        <sz val="12"/>
        <color theme="1"/>
        <rFont val="Arial"/>
        <family val="2"/>
      </rPr>
      <t xml:space="preserve">Fita de aço inox largura 3/4". </t>
    </r>
    <r>
      <rPr>
        <sz val="12"/>
        <color theme="1"/>
        <rFont val="Arial"/>
        <family val="2"/>
      </rPr>
      <t>Para fixação de elementos de redes externas, através de um fácil sistema de fechamento.</t>
    </r>
  </si>
  <si>
    <t>Fecho dentado para fita de aço inox 3/4". Destinado a fixação de elementos de redes externas, através de um fácil sistema de fechamento.</t>
  </si>
  <si>
    <r>
      <rPr>
        <b/>
        <sz val="12"/>
        <color theme="1"/>
        <rFont val="Arial"/>
        <family val="2"/>
      </rPr>
      <t xml:space="preserve">Alça Pré formada de distribuição, para cabo multiplexado. </t>
    </r>
    <r>
      <rPr>
        <sz val="12"/>
        <color theme="1"/>
        <rFont val="Arial"/>
        <family val="2"/>
      </rPr>
      <t>Utilizada na ancoragem do condutor neutro nú ou revestido. Fabricada a partir de fios de aço galvanizados, Os fios de aço devem ser revestidos de alumínio e após a formação receber na parte interna um material abrasivo para melhorar o agarramento sobre o cabo.</t>
    </r>
  </si>
  <si>
    <t xml:space="preserve">Alça Pré formada para cabo multiplexado #16mm². Conforme especificado. </t>
  </si>
  <si>
    <t xml:space="preserve">Alça Pré formada para cabo multiplexado #25mm². Conforme especificado. </t>
  </si>
  <si>
    <t xml:space="preserve">Alça Pré formada para cabo multiplexado #35mm². Conforme especificado. </t>
  </si>
  <si>
    <t>Armação secundária de 01 (um) estribo. Galvanizado à fogo e com contrapino de inox.</t>
  </si>
  <si>
    <t>ATERRAMENTO</t>
  </si>
  <si>
    <r>
      <rPr>
        <b/>
        <sz val="12"/>
        <color theme="1"/>
        <rFont val="Arial"/>
        <family val="2"/>
      </rPr>
      <t xml:space="preserve">Haste de Aterramento Cobreada, tipo Copperweld 5/8"x2.400 mm.  </t>
    </r>
    <r>
      <rPr>
        <sz val="12"/>
        <color theme="1"/>
        <rFont val="Arial"/>
        <family val="2"/>
      </rPr>
      <t>A espessura mínima da camada de cobre de 250 microns (Alta camada). Núcleo de aço carbono com revestimento de cobre eletrolítico de pureza mínima de 99,9% sem traços de zinco.</t>
    </r>
  </si>
  <si>
    <r>
      <rPr>
        <b/>
        <sz val="12"/>
        <color theme="1"/>
        <rFont val="Arial"/>
        <family val="2"/>
      </rPr>
      <t xml:space="preserve">Conector para Haste de Aterramento tipo Copperweld de diâmetro 5/8''. </t>
    </r>
    <r>
      <rPr>
        <sz val="12"/>
        <color theme="1"/>
        <rFont val="Arial"/>
        <family val="2"/>
      </rPr>
      <t xml:space="preserve">Alta condutibilidade elétrica e resistência à corrosão. Conexão por aperto. </t>
    </r>
  </si>
  <si>
    <r>
      <rPr>
        <b/>
        <sz val="12"/>
        <color theme="1"/>
        <rFont val="Arial"/>
        <family val="2"/>
      </rPr>
      <t xml:space="preserve">Cabos de cobre nú para sistema de aterramento.
</t>
    </r>
    <r>
      <rPr>
        <sz val="12"/>
        <color theme="1"/>
        <rFont val="Arial"/>
        <family val="2"/>
      </rPr>
      <t xml:space="preserve">Cabos de cobre nú eletrolítico nas têmpera meio duro. Encordoamento classe 2A (10 a 50 mm²) </t>
    </r>
  </si>
  <si>
    <t xml:space="preserve">Cabos de cobre nú #10mm². conforme especificação acima. </t>
  </si>
  <si>
    <t xml:space="preserve">Cabos de cobre nú #16mm². conforme especificação acima. </t>
  </si>
  <si>
    <t xml:space="preserve">Cabos de cobre nú #25mm². conforme especificação acima. </t>
  </si>
  <si>
    <r>
      <rPr>
        <b/>
        <sz val="12"/>
        <color theme="1"/>
        <rFont val="Arial"/>
        <family val="2"/>
      </rPr>
      <t xml:space="preserve">Grampo de Terra Duplo haste/Cabo. </t>
    </r>
    <r>
      <rPr>
        <sz val="12"/>
        <color theme="1"/>
        <rFont val="Arial"/>
        <family val="2"/>
      </rPr>
      <t>Grampo com com Parafuso tipo "U", fabricado em Liga de Cobre. Alta condutibilidade elétrica e resistência à corrosão. Conexão por aperto. Fácil aplicação com uso de ferramenta. Fixação em hastes de aterramento bitola 5/8" e cabos de cobre nú de #10mm² à #25mm².</t>
    </r>
  </si>
  <si>
    <r>
      <rPr>
        <b/>
        <sz val="12"/>
        <color theme="1"/>
        <rFont val="Arial"/>
        <family val="2"/>
      </rPr>
      <t xml:space="preserve">Conector de derivação #16mm² à #25mm². </t>
    </r>
    <r>
      <rPr>
        <sz val="12"/>
        <color theme="1"/>
        <rFont val="Arial"/>
        <family val="2"/>
      </rPr>
      <t xml:space="preserve">Utilizado para um Condutor CA/Cu. Permite a conexão de estrutura/chapa a condutores de aterramento, fixação vertical parede. Alta condutibilidade elétrica e resistência à corrosão. Conexão por aperto. Permite conexão bimetálica. Fabricado em liga de cobre, estanhado. </t>
    </r>
  </si>
  <si>
    <t>CABOS</t>
  </si>
  <si>
    <t xml:space="preserve">Cabo de Cobre singelo #6 mm², 1kV, Encordoamento Tipo2 </t>
  </si>
  <si>
    <t xml:space="preserve">Cabo de Cobre singelo #16 mm², 1kV, Encordoamento Tipo2 </t>
  </si>
  <si>
    <t>Cabo de Cobre singelo #16,0 mm², 1kV</t>
  </si>
  <si>
    <t>Cabos Isolados Multiplexados #4x16mm² - 1kV</t>
  </si>
  <si>
    <t>Cabos Isolados Multiplexados #4x25mm² - 1kV</t>
  </si>
  <si>
    <t>Cabos Isolados Multiplexados #4x35mm² - 1kV</t>
  </si>
  <si>
    <t>ACIONAMENTO E PROTEÇÃO</t>
  </si>
  <si>
    <r>
      <rPr>
        <b/>
        <sz val="12"/>
        <color theme="1"/>
        <rFont val="Arial"/>
        <family val="2"/>
      </rPr>
      <t xml:space="preserve">Chave Magnética Comando automático em Grupo.                            </t>
    </r>
    <r>
      <rPr>
        <sz val="12"/>
        <color theme="1"/>
        <rFont val="Arial"/>
        <family val="2"/>
      </rPr>
      <t xml:space="preserve"> 
Tensão de comando 220V-60Hz. 02 (dois) Contatos NA (normalmente aberto), Número de pólos: 2 (dois). Grau de Proteção IP55. Tomada base incorporada para relê fotoeletrônico. Acionamento magnético através de contactora. Suporte de fixação em aço carbono, zincado a fogo.</t>
    </r>
  </si>
  <si>
    <r>
      <t xml:space="preserve">Chave Magnética Comando automático em Grupo #2x30A. Corrente nominal </t>
    </r>
    <r>
      <rPr>
        <u/>
        <sz val="12"/>
        <color theme="1"/>
        <rFont val="Arial"/>
        <family val="2"/>
      </rPr>
      <t xml:space="preserve">mínima </t>
    </r>
    <r>
      <rPr>
        <sz val="12"/>
        <color theme="1"/>
        <rFont val="Arial"/>
        <family val="2"/>
      </rPr>
      <t>de cada contato 30A (trinta amperes). Conforme especificações acima.</t>
    </r>
  </si>
  <si>
    <r>
      <t xml:space="preserve">Chave Magnética Comando automático em Grupo #2x60A. Corrente nominal </t>
    </r>
    <r>
      <rPr>
        <u/>
        <sz val="12"/>
        <color theme="1"/>
        <rFont val="Arial"/>
        <family val="2"/>
      </rPr>
      <t xml:space="preserve">mínima </t>
    </r>
    <r>
      <rPr>
        <sz val="12"/>
        <color theme="1"/>
        <rFont val="Arial"/>
        <family val="2"/>
      </rPr>
      <t>de cada contato 60A (sessenta amperes). Conforme especificações acima.</t>
    </r>
  </si>
  <si>
    <r>
      <rPr>
        <b/>
        <sz val="12"/>
        <color theme="1"/>
        <rFont val="Arial"/>
        <family val="2"/>
      </rPr>
      <t xml:space="preserve">Relé Fotoelétrico Eletrônico NA para iluminação Pública. </t>
    </r>
    <r>
      <rPr>
        <sz val="12"/>
        <color theme="1"/>
        <rFont val="Arial"/>
        <family val="2"/>
      </rPr>
      <t>3 pinos. resiste ao calor, com acabamento em policarbonato e alta resistência a radiação UV. Garantia mínima de 05 (cinco) anos.
- Contato NA (normalmente aberto)                                                                          -Tensão: Multitensão 105 a 305V.
-Potência: 1.000 W / 1.800VA.
-Padrão ABNT, norma NBR-5123
-Grau de proteção IP67</t>
    </r>
  </si>
  <si>
    <r>
      <rPr>
        <b/>
        <sz val="12"/>
        <color theme="1"/>
        <rFont val="Arial"/>
        <family val="2"/>
      </rPr>
      <t xml:space="preserve">Relé Fotoelétrico Eletrônico NF para iluminação Pública. </t>
    </r>
    <r>
      <rPr>
        <sz val="12"/>
        <color theme="1"/>
        <rFont val="Arial"/>
        <family val="2"/>
      </rPr>
      <t>3 pinos. resiste ao calor, com acabamento em policarbonato e alta resistência a radiação UV. Garantia mínima de 05 (cinco) anos.
- Contato NF (normalmente fechado)                                                                          -Tensão: Multitensão 105 a 305V.
-Potência: 1.000 W / 1.800VA.
-Padrão ABNT, norma NBR-5123
-Grau de proteção IP67</t>
    </r>
  </si>
  <si>
    <r>
      <rPr>
        <b/>
        <sz val="12"/>
        <color theme="1"/>
        <rFont val="Arial"/>
        <family val="2"/>
      </rPr>
      <t xml:space="preserve">Base para Relé Fotoelétrico. </t>
    </r>
    <r>
      <rPr>
        <sz val="12"/>
        <color theme="1"/>
        <rFont val="Arial"/>
        <family val="2"/>
      </rPr>
      <t>Contato 10A (dez amperes) em 220V. Tensão: 220V. Suporte de Fixação em aço com acabamento galvanizado a fogo. Grau de Proteção: IP54. Garantia mínima de 05 (cinco) anos.</t>
    </r>
  </si>
  <si>
    <r>
      <rPr>
        <b/>
        <sz val="12"/>
        <color theme="1"/>
        <rFont val="Arial"/>
        <family val="2"/>
      </rPr>
      <t xml:space="preserve">Contactor tripolar, bobina de acionamento 220VAC/60HZ.  </t>
    </r>
    <r>
      <rPr>
        <sz val="12"/>
        <color theme="1"/>
        <rFont val="Arial"/>
        <family val="2"/>
      </rPr>
      <t>Contatos principais dimensionados para no mínimo 40A (quarenta amperes) cada contato. 02 (dois) contatos auxiliares, sendo 01 NA + 01 NF. Método de fixação: Por parafuso e trilho DIN 35 mm.</t>
    </r>
  </si>
  <si>
    <t>CONEXÕES / ACESSÓRIOS ELÉTRICOS</t>
  </si>
  <si>
    <r>
      <rPr>
        <b/>
        <sz val="12"/>
        <color theme="1"/>
        <rFont val="Arial"/>
        <family val="2"/>
      </rPr>
      <t xml:space="preserve">Conector Perfurante Isolado para Cabo Alumínio. </t>
    </r>
    <r>
      <rPr>
        <sz val="12"/>
        <color theme="1"/>
        <rFont val="Arial"/>
        <family val="2"/>
      </rPr>
      <t>Lâmina dentada de liga de cobre estanhado. Revestimento isolante do conector em material plástico polimérico na cor preta, resistente aos raios ultravioleta, isentos de trincas, fissuras, rebarbas, incrustações, graxas, gel e pastas. O parafuso deverá ser de aço zincado, liga de alumínio ou com tratamento superior que atenda ao ensaio de resistência a corrosão.</t>
    </r>
  </si>
  <si>
    <t>Conector Perfurante para Cabo ALI 16/35mm². Conforme especificações acima.</t>
  </si>
  <si>
    <t>Conector Perfurante para Cabo ALI 16/70mm². Conforme especificações acima.</t>
  </si>
  <si>
    <t>Conector Perfurante para Cabo ALI 16/120mm². Conforme especificações acima.</t>
  </si>
  <si>
    <t>Isolador de porcelana tipo roldana de 2 leitos, 80x80mm. Cor marrom.</t>
  </si>
  <si>
    <t>POSTEAÇÃO</t>
  </si>
  <si>
    <r>
      <rPr>
        <b/>
        <sz val="12"/>
        <color theme="1"/>
        <rFont val="Arial"/>
        <family val="2"/>
      </rPr>
      <t xml:space="preserve">Quadro elétrico de sobrepor, </t>
    </r>
    <r>
      <rPr>
        <sz val="12"/>
        <color theme="1"/>
        <rFont val="Arial"/>
        <family val="2"/>
      </rPr>
      <t xml:space="preserve">fabricado em material termo-plástico auto-extinguível (ABS). Porta translúcida ou transparente, com Proteção UV. Grau de Proteção, conforme a norma IEC 60529: IP65. </t>
    </r>
  </si>
  <si>
    <t xml:space="preserve">Caixa para medidor polifasico, em policarbonato / termoplastico, para alojar 1 disjuntor padrão CELPE                                                                                                                                                                                                                                                                                                                                                                                </t>
  </si>
  <si>
    <t>Postes de concreto secção duplo T, esforço conforme planilha ANEXO 2, para engastamento direto no solo.</t>
  </si>
  <si>
    <t>Poste de concreto circular, esforço conforme planilha ANEXO 2, para engastamento direto no solo.</t>
  </si>
  <si>
    <t>Poste em aço metálico cônico galvanizado à fogo para engastamento no solo ou por meio de chumbamento com concreto. Altura e diâmetro planilha ANEXO 2.</t>
  </si>
  <si>
    <t>ANEXO 17 – RELAÇÃO DA QUANTIDADE DE PONTOS DE IP POR TIPO DE LÂMPADA</t>
  </si>
  <si>
    <t>TIPO</t>
  </si>
  <si>
    <t>POTÊNCIA (W)</t>
  </si>
  <si>
    <t>LED</t>
  </si>
  <si>
    <t>VAPOR METÁLICO</t>
  </si>
  <si>
    <t>VAPOR SÓDIO</t>
  </si>
  <si>
    <t>VAPOR MERCÚRIO</t>
  </si>
  <si>
    <t>FLUORESCENTE 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</si>
</sst>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164" formatCode="_(* #,##0.00_);_(* \(#,##0.00\);_(* &quot;-&quot;??_);_(@_)"/>
    <numFmt numFmtId="165" formatCode="_(&quot;R$ &quot;* #,##0.00_);_(&quot;R$ &quot;* \(#,##0.00\);_(&quot;R$ &quot;* &quot;-&quot;??_);_(@_)"/>
    <numFmt numFmtId="166" formatCode="0.000"/>
    <numFmt numFmtId="167" formatCode="#,##0.000000"/>
    <numFmt numFmtId="168" formatCode="0.00000"/>
    <numFmt numFmtId="169" formatCode="_ * #,##0.00_ ;_ * \-#,##0.00_ ;_ * &quot;-&quot;??_ ;_ @_ "/>
    <numFmt numFmtId="170" formatCode="###,###,###,###,##0.00"/>
    <numFmt numFmtId="171" formatCode="#,##0_ ;[Red]\-#,##0\ "/>
    <numFmt numFmtId="172" formatCode="0.0%"/>
  </numFmts>
  <fonts count="46" x14ac:knownFonts="1">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1"/>
      <color indexed="8"/>
      <name val="Calibri"/>
      <family val="2"/>
    </font>
    <font>
      <sz val="10"/>
      <name val="Arial"/>
      <family val="2"/>
    </font>
    <font>
      <sz val="11"/>
      <color theme="1"/>
      <name val="Calibri"/>
      <family val="2"/>
      <scheme val="minor"/>
    </font>
    <font>
      <b/>
      <sz val="10"/>
      <name val="Arial"/>
      <family val="2"/>
    </font>
    <font>
      <sz val="12"/>
      <name val="Arial"/>
      <family val="2"/>
    </font>
    <font>
      <sz val="12"/>
      <color theme="1"/>
      <name val="Arial"/>
      <family val="2"/>
    </font>
    <font>
      <b/>
      <sz val="12"/>
      <color theme="1"/>
      <name val="Arial"/>
      <family val="2"/>
    </font>
    <font>
      <b/>
      <sz val="15"/>
      <color theme="1"/>
      <name val="Arial"/>
      <family val="2"/>
    </font>
    <font>
      <b/>
      <sz val="12"/>
      <name val="Arial"/>
      <family val="2"/>
    </font>
    <font>
      <sz val="8"/>
      <name val="Calibri"/>
      <family val="2"/>
      <scheme val="minor"/>
    </font>
    <font>
      <sz val="11"/>
      <color theme="1"/>
      <name val="Arial"/>
      <family val="2"/>
    </font>
    <font>
      <sz val="11"/>
      <name val="Arial"/>
      <family val="2"/>
    </font>
    <font>
      <sz val="10"/>
      <color theme="1"/>
      <name val="Arial"/>
      <family val="2"/>
    </font>
    <font>
      <b/>
      <sz val="10"/>
      <color theme="1"/>
      <name val="Arial"/>
      <family val="2"/>
    </font>
    <font>
      <b/>
      <sz val="10"/>
      <color indexed="8"/>
      <name val="Arial"/>
      <family val="2"/>
    </font>
    <font>
      <sz val="11"/>
      <color rgb="FF000000"/>
      <name val="Calibri"/>
      <family val="2"/>
    </font>
    <font>
      <sz val="15"/>
      <color theme="1"/>
      <name val="Arial"/>
      <family val="2"/>
    </font>
    <font>
      <b/>
      <sz val="20"/>
      <name val="Arial"/>
      <family val="2"/>
    </font>
    <font>
      <b/>
      <sz val="9"/>
      <color theme="1"/>
      <name val="Arial"/>
      <family val="2"/>
    </font>
    <font>
      <b/>
      <sz val="8"/>
      <name val="Arial"/>
      <family val="2"/>
    </font>
    <font>
      <sz val="8"/>
      <color indexed="8"/>
      <name val="Arial"/>
      <family val="2"/>
    </font>
    <font>
      <sz val="8"/>
      <name val="Arial"/>
      <family val="2"/>
    </font>
    <font>
      <sz val="11"/>
      <color indexed="8"/>
      <name val="Arial"/>
      <family val="2"/>
    </font>
    <font>
      <sz val="8"/>
      <color rgb="FF202124"/>
      <name val="Arial"/>
      <family val="2"/>
    </font>
    <font>
      <b/>
      <sz val="8"/>
      <color rgb="FF202124"/>
      <name val="Arial"/>
      <family val="2"/>
    </font>
    <font>
      <b/>
      <sz val="12"/>
      <color indexed="8"/>
      <name val="Arial"/>
      <family val="2"/>
    </font>
    <font>
      <b/>
      <sz val="16"/>
      <name val="Arial"/>
      <family val="2"/>
    </font>
    <font>
      <b/>
      <sz val="9"/>
      <color indexed="8"/>
      <name val="Arial"/>
      <family val="2"/>
    </font>
    <font>
      <b/>
      <sz val="9"/>
      <name val="Arial"/>
      <family val="2"/>
    </font>
    <font>
      <sz val="9"/>
      <name val="Arial"/>
      <family val="2"/>
    </font>
    <font>
      <sz val="9"/>
      <color theme="1"/>
      <name val="Arial"/>
      <family val="2"/>
    </font>
    <font>
      <b/>
      <sz val="16"/>
      <color indexed="8"/>
      <name val="Arial"/>
      <family val="2"/>
    </font>
    <font>
      <b/>
      <sz val="11"/>
      <color indexed="8"/>
      <name val="Arial"/>
      <family val="2"/>
    </font>
    <font>
      <sz val="9"/>
      <color indexed="8"/>
      <name val="Arial"/>
      <family val="2"/>
    </font>
    <font>
      <b/>
      <sz val="11"/>
      <color theme="1"/>
      <name val="Arial"/>
      <family val="2"/>
    </font>
    <font>
      <b/>
      <sz val="11"/>
      <name val="Arial"/>
      <family val="2"/>
    </font>
    <font>
      <b/>
      <sz val="9"/>
      <color indexed="18"/>
      <name val="Arial"/>
      <family val="2"/>
    </font>
    <font>
      <b/>
      <u/>
      <sz val="11"/>
      <color indexed="8"/>
      <name val="Arial"/>
      <family val="2"/>
    </font>
    <font>
      <sz val="20"/>
      <name val="Arial"/>
      <family val="2"/>
    </font>
    <font>
      <b/>
      <sz val="13"/>
      <color theme="1"/>
      <name val="Arial"/>
      <family val="2"/>
    </font>
    <font>
      <b/>
      <sz val="13"/>
      <color indexed="8"/>
      <name val="Arial"/>
      <family val="2"/>
    </font>
    <font>
      <u/>
      <sz val="12"/>
      <color theme="1"/>
      <name val="Arial"/>
      <family val="2"/>
    </font>
  </fonts>
  <fills count="13">
    <fill>
      <patternFill patternType="none"/>
    </fill>
    <fill>
      <patternFill patternType="gray125"/>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0">
    <xf numFmtId="0" fontId="0" fillId="0" borderId="0"/>
    <xf numFmtId="165" fontId="3" fillId="0" borderId="0" applyFont="0" applyFill="0" applyBorder="0" applyAlignment="0" applyProtection="0"/>
    <xf numFmtId="0" fontId="6" fillId="0" borderId="0"/>
    <xf numFmtId="9" fontId="4"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164" fontId="5" fillId="0" borderId="0" applyFont="0" applyFill="0" applyBorder="0" applyAlignment="0" applyProtection="0"/>
    <xf numFmtId="0" fontId="5" fillId="0" borderId="0"/>
    <xf numFmtId="44" fontId="5"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4" fillId="0" borderId="0"/>
    <xf numFmtId="0" fontId="19" fillId="0" borderId="0"/>
    <xf numFmtId="0" fontId="5" fillId="0" borderId="0"/>
    <xf numFmtId="0" fontId="2" fillId="0" borderId="0"/>
    <xf numFmtId="0" fontId="1" fillId="0" borderId="0"/>
  </cellStyleXfs>
  <cellXfs count="873">
    <xf numFmtId="0" fontId="0" fillId="0" borderId="0" xfId="0"/>
    <xf numFmtId="0" fontId="7" fillId="0" borderId="0" xfId="2" applyFont="1" applyFill="1" applyBorder="1" applyAlignment="1">
      <alignment vertical="center" wrapText="1"/>
    </xf>
    <xf numFmtId="0" fontId="9" fillId="0" borderId="0" xfId="0" applyFont="1" applyAlignment="1">
      <alignment vertical="center"/>
    </xf>
    <xf numFmtId="0" fontId="9" fillId="0" borderId="0" xfId="0" applyFont="1" applyAlignment="1">
      <alignment vertical="center" wrapText="1"/>
    </xf>
    <xf numFmtId="3" fontId="9" fillId="0" borderId="0" xfId="0" applyNumberFormat="1" applyFont="1" applyAlignment="1">
      <alignment vertical="center"/>
    </xf>
    <xf numFmtId="0" fontId="9" fillId="0" borderId="0" xfId="0" applyFont="1" applyAlignment="1">
      <alignment horizontal="center" vertical="center"/>
    </xf>
    <xf numFmtId="3" fontId="9" fillId="0" borderId="1" xfId="0" applyNumberFormat="1" applyFont="1" applyBorder="1" applyAlignment="1">
      <alignment vertical="center"/>
    </xf>
    <xf numFmtId="3" fontId="9" fillId="0" borderId="1" xfId="0" applyNumberFormat="1" applyFont="1" applyBorder="1" applyAlignment="1">
      <alignment horizontal="center" vertical="center"/>
    </xf>
    <xf numFmtId="0" fontId="16" fillId="0" borderId="0" xfId="0" applyFont="1" applyAlignment="1">
      <alignment vertical="center"/>
    </xf>
    <xf numFmtId="0" fontId="12" fillId="0" borderId="1" xfId="0" applyFont="1" applyBorder="1" applyAlignment="1">
      <alignment horizontal="left" vertical="center"/>
    </xf>
    <xf numFmtId="0" fontId="8" fillId="0" borderId="1" xfId="0" applyFont="1" applyBorder="1" applyAlignment="1">
      <alignment horizontal="left" vertical="center"/>
    </xf>
    <xf numFmtId="171" fontId="9" fillId="0" borderId="0" xfId="0" applyNumberFormat="1" applyFont="1" applyAlignment="1">
      <alignment vertical="center"/>
    </xf>
    <xf numFmtId="0" fontId="9" fillId="0" borderId="1" xfId="0" quotePrefix="1" applyFont="1" applyBorder="1" applyAlignment="1">
      <alignment horizontal="center" vertical="center"/>
    </xf>
    <xf numFmtId="0" fontId="10" fillId="0" borderId="1" xfId="0" quotePrefix="1" applyFont="1" applyBorder="1" applyAlignment="1">
      <alignment horizontal="center" vertical="center"/>
    </xf>
    <xf numFmtId="0" fontId="9" fillId="0" borderId="26" xfId="0" applyFont="1" applyBorder="1" applyAlignment="1">
      <alignment vertical="center" wrapText="1"/>
    </xf>
    <xf numFmtId="3" fontId="9" fillId="0" borderId="6" xfId="0" applyNumberFormat="1" applyFont="1" applyBorder="1" applyAlignment="1">
      <alignment vertical="center"/>
    </xf>
    <xf numFmtId="171" fontId="9" fillId="0" borderId="5" xfId="0" applyNumberFormat="1" applyFont="1" applyBorder="1" applyAlignment="1">
      <alignment vertical="center"/>
    </xf>
    <xf numFmtId="0" fontId="9" fillId="0" borderId="19" xfId="0" quotePrefix="1" applyFont="1" applyBorder="1" applyAlignment="1">
      <alignment horizontal="center" vertical="center"/>
    </xf>
    <xf numFmtId="0" fontId="12" fillId="0" borderId="19" xfId="0" applyFont="1" applyBorder="1" applyAlignment="1">
      <alignment horizontal="left" vertical="center"/>
    </xf>
    <xf numFmtId="3" fontId="9" fillId="0" borderId="19" xfId="0" applyNumberFormat="1" applyFont="1" applyBorder="1" applyAlignment="1">
      <alignment vertical="center"/>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3" fontId="10" fillId="0" borderId="49" xfId="0" applyNumberFormat="1" applyFont="1" applyBorder="1" applyAlignment="1">
      <alignment horizontal="center" vertical="center" wrapText="1"/>
    </xf>
    <xf numFmtId="3" fontId="10" fillId="0" borderId="13" xfId="0" applyNumberFormat="1" applyFont="1" applyBorder="1" applyAlignment="1">
      <alignment horizontal="center" vertical="center" wrapText="1"/>
    </xf>
    <xf numFmtId="0" fontId="10" fillId="3" borderId="48" xfId="0" quotePrefix="1" applyFont="1" applyFill="1" applyBorder="1" applyAlignment="1">
      <alignment horizontal="center" vertical="center"/>
    </xf>
    <xf numFmtId="0" fontId="12" fillId="3" borderId="61" xfId="0" applyFont="1" applyFill="1" applyBorder="1" applyAlignment="1">
      <alignment vertical="center"/>
    </xf>
    <xf numFmtId="3" fontId="10" fillId="3" borderId="48" xfId="0" applyNumberFormat="1" applyFont="1" applyFill="1" applyBorder="1" applyAlignment="1">
      <alignment horizontal="center" vertical="center" wrapText="1"/>
    </xf>
    <xf numFmtId="3" fontId="10" fillId="3" borderId="13" xfId="0" applyNumberFormat="1" applyFont="1" applyFill="1" applyBorder="1" applyAlignment="1">
      <alignment horizontal="center" vertical="center" wrapText="1"/>
    </xf>
    <xf numFmtId="3" fontId="12" fillId="3" borderId="7" xfId="0" applyNumberFormat="1" applyFont="1" applyFill="1" applyBorder="1" applyAlignment="1">
      <alignment horizontal="center" vertical="center"/>
    </xf>
    <xf numFmtId="171" fontId="12" fillId="3" borderId="2" xfId="0" applyNumberFormat="1" applyFont="1" applyFill="1" applyBorder="1" applyAlignment="1">
      <alignment horizontal="center" vertical="center"/>
    </xf>
    <xf numFmtId="0" fontId="9" fillId="0" borderId="6" xfId="0" applyFont="1" applyBorder="1" applyAlignment="1">
      <alignment vertical="center"/>
    </xf>
    <xf numFmtId="0" fontId="10" fillId="3" borderId="7" xfId="0" quotePrefix="1" applyFont="1" applyFill="1" applyBorder="1" applyAlignment="1">
      <alignment horizontal="center" vertical="center"/>
    </xf>
    <xf numFmtId="0" fontId="12" fillId="3" borderId="36" xfId="0" applyFont="1" applyFill="1" applyBorder="1" applyAlignment="1">
      <alignment vertical="center"/>
    </xf>
    <xf numFmtId="0" fontId="9" fillId="0" borderId="44" xfId="0" applyFont="1" applyBorder="1" applyAlignment="1">
      <alignment horizontal="center" vertical="center"/>
    </xf>
    <xf numFmtId="171" fontId="10" fillId="0" borderId="0" xfId="0" applyNumberFormat="1" applyFont="1" applyAlignment="1">
      <alignment horizontal="center" vertical="center"/>
    </xf>
    <xf numFmtId="171" fontId="9" fillId="0" borderId="0" xfId="0" applyNumberFormat="1" applyFont="1" applyAlignment="1">
      <alignment horizontal="center" vertical="center"/>
    </xf>
    <xf numFmtId="0" fontId="10" fillId="0" borderId="25" xfId="0" quotePrefix="1" applyFont="1" applyBorder="1" applyAlignment="1">
      <alignment horizontal="center" vertical="center"/>
    </xf>
    <xf numFmtId="0" fontId="8" fillId="0" borderId="54" xfId="0" applyFont="1" applyBorder="1" applyAlignment="1">
      <alignment vertical="center"/>
    </xf>
    <xf numFmtId="171" fontId="12" fillId="0" borderId="23" xfId="0" applyNumberFormat="1" applyFont="1" applyBorder="1" applyAlignment="1">
      <alignment horizontal="center" vertical="center"/>
    </xf>
    <xf numFmtId="0" fontId="10" fillId="0" borderId="6" xfId="0" quotePrefix="1" applyFont="1" applyBorder="1" applyAlignment="1">
      <alignment horizontal="center" vertical="center"/>
    </xf>
    <xf numFmtId="0" fontId="8" fillId="0" borderId="26" xfId="0" applyFont="1" applyBorder="1" applyAlignment="1">
      <alignment horizontal="left" vertical="center"/>
    </xf>
    <xf numFmtId="171" fontId="12" fillId="0" borderId="5" xfId="0" applyNumberFormat="1" applyFont="1" applyBorder="1" applyAlignment="1">
      <alignment horizontal="center" vertical="center"/>
    </xf>
    <xf numFmtId="0" fontId="8" fillId="0" borderId="26" xfId="0" applyFont="1" applyBorder="1" applyAlignment="1">
      <alignment vertical="center"/>
    </xf>
    <xf numFmtId="0" fontId="10" fillId="0" borderId="0" xfId="0" applyFont="1" applyAlignment="1">
      <alignment vertical="center"/>
    </xf>
    <xf numFmtId="3" fontId="20" fillId="0" borderId="0" xfId="0" applyNumberFormat="1" applyFont="1" applyAlignment="1">
      <alignment vertical="center"/>
    </xf>
    <xf numFmtId="171" fontId="20" fillId="0" borderId="0" xfId="0" applyNumberFormat="1" applyFont="1" applyAlignment="1">
      <alignment vertical="center"/>
    </xf>
    <xf numFmtId="0" fontId="9" fillId="0" borderId="0" xfId="0" applyFont="1" applyAlignment="1">
      <alignment horizontal="left" vertical="center"/>
    </xf>
    <xf numFmtId="0" fontId="1" fillId="0" borderId="0" xfId="19"/>
    <xf numFmtId="0" fontId="10" fillId="0" borderId="0" xfId="0" applyFont="1" applyAlignment="1">
      <alignment horizontal="center" vertical="center"/>
    </xf>
    <xf numFmtId="0" fontId="1" fillId="0" borderId="0" xfId="19" applyAlignment="1">
      <alignment horizontal="center"/>
    </xf>
    <xf numFmtId="0" fontId="10" fillId="0" borderId="61" xfId="0" applyFont="1" applyBorder="1" applyAlignment="1">
      <alignment horizontal="center" vertical="center" wrapText="1"/>
    </xf>
    <xf numFmtId="0" fontId="10" fillId="0" borderId="13" xfId="0" applyFont="1" applyBorder="1" applyAlignment="1">
      <alignment horizontal="center" vertical="center" wrapText="1"/>
    </xf>
    <xf numFmtId="0" fontId="9" fillId="0" borderId="15" xfId="0" applyFont="1" applyBorder="1" applyAlignment="1">
      <alignment horizontal="center" vertical="center"/>
    </xf>
    <xf numFmtId="0" fontId="10" fillId="0" borderId="60" xfId="0" applyFont="1" applyBorder="1" applyAlignment="1">
      <alignment horizontal="center" vertical="center"/>
    </xf>
    <xf numFmtId="0" fontId="9" fillId="3" borderId="0" xfId="0" applyFont="1" applyFill="1" applyAlignment="1">
      <alignment horizontal="center" vertical="center"/>
    </xf>
    <xf numFmtId="0" fontId="16" fillId="0" borderId="43" xfId="0" applyFont="1" applyBorder="1" applyAlignment="1">
      <alignment vertical="center"/>
    </xf>
    <xf numFmtId="0" fontId="16" fillId="0" borderId="28" xfId="0" applyFont="1" applyBorder="1" applyAlignment="1">
      <alignment vertical="center"/>
    </xf>
    <xf numFmtId="0" fontId="10" fillId="0" borderId="28" xfId="0" applyFont="1" applyBorder="1" applyAlignment="1">
      <alignment horizontal="center" vertical="center"/>
    </xf>
    <xf numFmtId="0" fontId="10" fillId="0" borderId="18" xfId="0" applyFont="1" applyBorder="1" applyAlignment="1">
      <alignment horizontal="center" vertical="center"/>
    </xf>
    <xf numFmtId="0" fontId="16" fillId="0" borderId="0" xfId="0" applyFont="1" applyAlignment="1">
      <alignment horizontal="center" vertical="center"/>
    </xf>
    <xf numFmtId="0" fontId="8" fillId="0" borderId="1" xfId="0" applyFont="1" applyBorder="1" applyAlignment="1">
      <alignment vertical="center"/>
    </xf>
    <xf numFmtId="0" fontId="16" fillId="0" borderId="1" xfId="0" applyFont="1" applyFill="1" applyBorder="1" applyAlignment="1">
      <alignment horizontal="center" vertical="center"/>
    </xf>
    <xf numFmtId="0" fontId="17" fillId="0" borderId="0" xfId="2" applyFont="1" applyFill="1" applyBorder="1" applyAlignment="1">
      <alignment vertical="center" wrapText="1"/>
    </xf>
    <xf numFmtId="0" fontId="16" fillId="0" borderId="6" xfId="2" applyFont="1" applyFill="1" applyBorder="1" applyAlignment="1">
      <alignment horizontal="center" vertical="center"/>
    </xf>
    <xf numFmtId="0" fontId="16" fillId="0" borderId="1" xfId="2" applyFont="1" applyFill="1" applyBorder="1" applyAlignment="1">
      <alignment vertical="center" wrapText="1"/>
    </xf>
    <xf numFmtId="0" fontId="16" fillId="0" borderId="1" xfId="2" applyFont="1" applyFill="1" applyBorder="1" applyAlignment="1">
      <alignment horizontal="center" vertical="center"/>
    </xf>
    <xf numFmtId="168" fontId="16" fillId="0" borderId="1" xfId="10" applyNumberFormat="1" applyFont="1" applyFill="1" applyBorder="1" applyAlignment="1">
      <alignment horizontal="center" vertical="center"/>
    </xf>
    <xf numFmtId="164" fontId="16" fillId="0" borderId="1" xfId="10" applyFont="1" applyFill="1" applyBorder="1" applyAlignment="1">
      <alignment horizontal="center" vertical="center"/>
    </xf>
    <xf numFmtId="0" fontId="16" fillId="0" borderId="0" xfId="11" applyFont="1" applyFill="1"/>
    <xf numFmtId="0" fontId="17" fillId="0" borderId="51" xfId="2" applyFont="1" applyFill="1" applyBorder="1" applyAlignment="1">
      <alignment vertical="center" wrapText="1"/>
    </xf>
    <xf numFmtId="0" fontId="17" fillId="0" borderId="29" xfId="2" applyFont="1" applyFill="1" applyBorder="1" applyAlignment="1">
      <alignment vertical="center" wrapText="1"/>
    </xf>
    <xf numFmtId="0" fontId="17" fillId="0" borderId="50" xfId="2" applyFont="1" applyFill="1" applyBorder="1" applyAlignment="1">
      <alignment vertical="center" wrapText="1"/>
    </xf>
    <xf numFmtId="0" fontId="17" fillId="0" borderId="43" xfId="2" applyFont="1" applyFill="1" applyBorder="1" applyAlignment="1">
      <alignment vertical="center" wrapText="1"/>
    </xf>
    <xf numFmtId="0" fontId="17" fillId="0" borderId="28" xfId="2" applyFont="1" applyFill="1" applyBorder="1" applyAlignment="1">
      <alignment vertical="center" wrapText="1"/>
    </xf>
    <xf numFmtId="0" fontId="15" fillId="0" borderId="0" xfId="0" applyFont="1"/>
    <xf numFmtId="0" fontId="30" fillId="0" borderId="0" xfId="0" applyFont="1" applyAlignment="1">
      <alignment vertical="center" wrapText="1"/>
    </xf>
    <xf numFmtId="0" fontId="15" fillId="0" borderId="0" xfId="0" applyFont="1" applyAlignment="1">
      <alignment vertical="center"/>
    </xf>
    <xf numFmtId="0" fontId="14" fillId="0" borderId="0" xfId="0" applyFont="1"/>
    <xf numFmtId="0" fontId="31" fillId="0" borderId="28" xfId="0" applyFont="1" applyBorder="1" applyAlignment="1">
      <alignment vertical="center"/>
    </xf>
    <xf numFmtId="10" fontId="33" fillId="0" borderId="64" xfId="7" applyNumberFormat="1" applyFont="1" applyFill="1" applyBorder="1" applyAlignment="1">
      <alignment horizontal="center" vertical="center"/>
    </xf>
    <xf numFmtId="44" fontId="33" fillId="0" borderId="11" xfId="7" applyFont="1" applyFill="1" applyBorder="1" applyAlignment="1">
      <alignment horizontal="center" vertical="center"/>
    </xf>
    <xf numFmtId="44" fontId="33" fillId="0" borderId="4" xfId="7" applyFont="1" applyFill="1" applyBorder="1" applyAlignment="1">
      <alignment horizontal="right" vertical="center"/>
    </xf>
    <xf numFmtId="164" fontId="15" fillId="0" borderId="0" xfId="5" applyFont="1" applyAlignment="1">
      <alignment vertical="center"/>
    </xf>
    <xf numFmtId="0" fontId="33" fillId="0" borderId="1" xfId="0" applyFont="1" applyFill="1" applyBorder="1" applyAlignment="1">
      <alignment horizontal="justify" vertical="center"/>
    </xf>
    <xf numFmtId="44" fontId="33" fillId="0" borderId="1" xfId="7" applyFont="1" applyFill="1" applyBorder="1" applyAlignment="1">
      <alignment horizontal="right" vertical="center"/>
    </xf>
    <xf numFmtId="10" fontId="33" fillId="0" borderId="26" xfId="7" applyNumberFormat="1" applyFont="1" applyFill="1" applyBorder="1" applyAlignment="1">
      <alignment horizontal="center" vertical="center"/>
    </xf>
    <xf numFmtId="44" fontId="33" fillId="0" borderId="19" xfId="7" applyFont="1" applyFill="1" applyBorder="1" applyAlignment="1">
      <alignment horizontal="center" vertical="center"/>
    </xf>
    <xf numFmtId="44" fontId="33" fillId="0" borderId="5" xfId="7" applyFont="1" applyFill="1" applyBorder="1" applyAlignment="1">
      <alignment horizontal="right" vertical="center"/>
    </xf>
    <xf numFmtId="10" fontId="33" fillId="0" borderId="61" xfId="7" applyNumberFormat="1" applyFont="1" applyFill="1" applyBorder="1" applyAlignment="1">
      <alignment horizontal="center" vertical="center"/>
    </xf>
    <xf numFmtId="44" fontId="33" fillId="0" borderId="49" xfId="7" applyFont="1" applyFill="1" applyBorder="1" applyAlignment="1">
      <alignment horizontal="center" vertical="center"/>
    </xf>
    <xf numFmtId="44" fontId="33" fillId="0" borderId="13" xfId="7" applyFont="1" applyFill="1" applyBorder="1" applyAlignment="1">
      <alignment horizontal="right" vertical="center"/>
    </xf>
    <xf numFmtId="0" fontId="15" fillId="0" borderId="0" xfId="0" applyFont="1" applyFill="1"/>
    <xf numFmtId="0" fontId="33" fillId="0" borderId="6" xfId="0" applyFont="1" applyBorder="1" applyAlignment="1">
      <alignment horizontal="center" vertical="center"/>
    </xf>
    <xf numFmtId="10" fontId="33" fillId="0" borderId="1" xfId="7" applyNumberFormat="1" applyFont="1" applyFill="1" applyBorder="1" applyAlignment="1">
      <alignment horizontal="center" vertical="center"/>
    </xf>
    <xf numFmtId="44" fontId="33" fillId="0" borderId="1" xfId="7" applyFont="1" applyFill="1" applyBorder="1" applyAlignment="1">
      <alignment horizontal="center" vertical="center"/>
    </xf>
    <xf numFmtId="0" fontId="15" fillId="0" borderId="0" xfId="0" applyFont="1" applyAlignment="1">
      <alignment horizontal="center"/>
    </xf>
    <xf numFmtId="171" fontId="15" fillId="0" borderId="0" xfId="0" applyNumberFormat="1" applyFont="1"/>
    <xf numFmtId="44" fontId="15" fillId="0" borderId="0" xfId="7" applyFont="1"/>
    <xf numFmtId="44" fontId="15" fillId="0" borderId="0" xfId="7" applyFont="1" applyAlignment="1">
      <alignment horizontal="center"/>
    </xf>
    <xf numFmtId="10" fontId="15" fillId="0" borderId="0" xfId="3" applyNumberFormat="1" applyFont="1"/>
    <xf numFmtId="164" fontId="15" fillId="0" borderId="0" xfId="5" applyFont="1"/>
    <xf numFmtId="44" fontId="15" fillId="0" borderId="0" xfId="0" applyNumberFormat="1" applyFont="1"/>
    <xf numFmtId="0" fontId="16" fillId="0" borderId="0" xfId="0" applyFont="1" applyFill="1" applyAlignment="1">
      <alignment vertical="center"/>
    </xf>
    <xf numFmtId="0" fontId="7" fillId="0" borderId="51" xfId="2" applyFont="1" applyFill="1" applyBorder="1" applyAlignment="1">
      <alignment vertical="center" wrapText="1"/>
    </xf>
    <xf numFmtId="0" fontId="7" fillId="0" borderId="29" xfId="2" applyFont="1" applyFill="1" applyBorder="1" applyAlignment="1">
      <alignment vertical="center" wrapText="1"/>
    </xf>
    <xf numFmtId="0" fontId="7" fillId="0" borderId="50" xfId="2" applyFont="1" applyFill="1" applyBorder="1" applyAlignment="1">
      <alignment vertical="center" wrapText="1"/>
    </xf>
    <xf numFmtId="0" fontId="7" fillId="0" borderId="43" xfId="2" applyFont="1" applyFill="1" applyBorder="1" applyAlignment="1">
      <alignment vertical="center" wrapText="1"/>
    </xf>
    <xf numFmtId="0" fontId="7" fillId="0" borderId="28" xfId="2" applyFont="1" applyFill="1" applyBorder="1" applyAlignment="1">
      <alignment vertical="center" wrapText="1"/>
    </xf>
    <xf numFmtId="0" fontId="14" fillId="0" borderId="0" xfId="8" applyFont="1"/>
    <xf numFmtId="0" fontId="16" fillId="0" borderId="0" xfId="8" applyFont="1" applyFill="1"/>
    <xf numFmtId="0" fontId="14" fillId="0" borderId="0" xfId="8" applyFont="1" applyFill="1"/>
    <xf numFmtId="0" fontId="7" fillId="0" borderId="0" xfId="2" applyFont="1" applyFill="1" applyBorder="1" applyAlignment="1">
      <alignment horizontal="right" vertical="center" wrapText="1"/>
    </xf>
    <xf numFmtId="10" fontId="7" fillId="0" borderId="0" xfId="3" applyNumberFormat="1" applyFont="1" applyFill="1" applyBorder="1" applyAlignment="1">
      <alignment vertical="center" wrapText="1"/>
    </xf>
    <xf numFmtId="0" fontId="15" fillId="0" borderId="0" xfId="0" applyFont="1" applyFill="1" applyAlignment="1">
      <alignment vertical="center"/>
    </xf>
    <xf numFmtId="0" fontId="14" fillId="0" borderId="0" xfId="0" applyFont="1" applyFill="1"/>
    <xf numFmtId="4" fontId="14" fillId="0" borderId="0" xfId="0" applyNumberFormat="1" applyFont="1" applyFill="1"/>
    <xf numFmtId="44" fontId="14" fillId="0" borderId="0" xfId="7" applyFont="1" applyFill="1"/>
    <xf numFmtId="171" fontId="12" fillId="0" borderId="1" xfId="0" applyNumberFormat="1" applyFont="1" applyBorder="1" applyAlignment="1">
      <alignment horizontal="center" vertical="center"/>
    </xf>
    <xf numFmtId="3" fontId="12" fillId="0" borderId="1" xfId="0" applyNumberFormat="1" applyFont="1" applyBorder="1" applyAlignment="1">
      <alignment horizontal="center" vertical="center"/>
    </xf>
    <xf numFmtId="0" fontId="9" fillId="0" borderId="1" xfId="0" applyFont="1" applyBorder="1" applyAlignment="1">
      <alignment vertical="center" wrapText="1"/>
    </xf>
    <xf numFmtId="0" fontId="10" fillId="3" borderId="3" xfId="0" quotePrefix="1" applyFont="1" applyFill="1" applyBorder="1" applyAlignment="1">
      <alignment horizontal="center" vertical="center"/>
    </xf>
    <xf numFmtId="0" fontId="12" fillId="3" borderId="11" xfId="0" applyFont="1" applyFill="1" applyBorder="1" applyAlignment="1">
      <alignment vertical="center"/>
    </xf>
    <xf numFmtId="3" fontId="10" fillId="3" borderId="11" xfId="0" applyNumberFormat="1" applyFont="1" applyFill="1" applyBorder="1" applyAlignment="1">
      <alignment horizontal="center" vertical="center" wrapText="1"/>
    </xf>
    <xf numFmtId="0" fontId="12" fillId="3" borderId="8" xfId="0" applyFont="1" applyFill="1" applyBorder="1" applyAlignment="1">
      <alignment vertical="center"/>
    </xf>
    <xf numFmtId="3" fontId="12" fillId="3" borderId="8" xfId="0" applyNumberFormat="1" applyFont="1" applyFill="1" applyBorder="1" applyAlignment="1">
      <alignment horizontal="center" vertical="center"/>
    </xf>
    <xf numFmtId="3" fontId="12" fillId="0" borderId="25" xfId="0" applyNumberFormat="1" applyFont="1" applyFill="1" applyBorder="1" applyAlignment="1">
      <alignment horizontal="center" vertical="center"/>
    </xf>
    <xf numFmtId="3" fontId="12" fillId="0" borderId="6" xfId="0" applyNumberFormat="1" applyFont="1" applyFill="1" applyBorder="1" applyAlignment="1">
      <alignment horizontal="center" vertical="center"/>
    </xf>
    <xf numFmtId="0" fontId="14" fillId="0" borderId="0" xfId="0" applyFont="1" applyFill="1" applyBorder="1"/>
    <xf numFmtId="0" fontId="14" fillId="0" borderId="0" xfId="0" applyFont="1" applyAlignment="1">
      <alignment vertical="center"/>
    </xf>
    <xf numFmtId="0" fontId="16" fillId="0" borderId="51" xfId="0" applyFont="1" applyFill="1" applyBorder="1" applyAlignment="1">
      <alignment vertical="center"/>
    </xf>
    <xf numFmtId="0" fontId="16" fillId="0" borderId="47" xfId="0" applyFont="1" applyFill="1" applyBorder="1" applyAlignment="1">
      <alignment vertical="center"/>
    </xf>
    <xf numFmtId="0" fontId="16" fillId="0" borderId="50" xfId="0" applyFont="1" applyFill="1" applyBorder="1" applyAlignment="1">
      <alignment vertical="center"/>
    </xf>
    <xf numFmtId="0" fontId="16" fillId="0" borderId="44" xfId="0" applyFont="1" applyFill="1" applyBorder="1" applyAlignment="1">
      <alignment vertical="center"/>
    </xf>
    <xf numFmtId="0" fontId="16" fillId="0" borderId="6" xfId="0" applyFont="1" applyFill="1" applyBorder="1" applyAlignment="1">
      <alignment horizontal="left" vertical="center"/>
    </xf>
    <xf numFmtId="0" fontId="16" fillId="0" borderId="10" xfId="0" applyFont="1" applyFill="1" applyBorder="1" applyAlignment="1">
      <alignment horizontal="center" vertical="center"/>
    </xf>
    <xf numFmtId="0" fontId="5" fillId="0" borderId="1" xfId="0" applyFont="1" applyFill="1" applyBorder="1" applyAlignment="1">
      <alignment horizontal="justify" vertical="center"/>
    </xf>
    <xf numFmtId="2" fontId="16" fillId="0" borderId="1" xfId="0" applyNumberFormat="1" applyFont="1" applyFill="1" applyBorder="1" applyAlignment="1">
      <alignment horizontal="center" vertical="center"/>
    </xf>
    <xf numFmtId="4" fontId="16" fillId="0" borderId="1" xfId="0" applyNumberFormat="1" applyFont="1" applyFill="1" applyBorder="1" applyAlignment="1">
      <alignment horizontal="right" vertical="center"/>
    </xf>
    <xf numFmtId="4" fontId="16" fillId="0" borderId="5" xfId="0" applyNumberFormat="1" applyFont="1" applyFill="1" applyBorder="1" applyAlignment="1">
      <alignment horizontal="right" vertical="center"/>
    </xf>
    <xf numFmtId="0" fontId="5" fillId="0" borderId="14" xfId="0" applyFont="1" applyFill="1" applyBorder="1" applyAlignment="1">
      <alignment horizontal="justify" vertical="center"/>
    </xf>
    <xf numFmtId="4" fontId="17" fillId="0" borderId="5" xfId="0" applyNumberFormat="1" applyFont="1" applyFill="1" applyBorder="1" applyAlignment="1">
      <alignment horizontal="right" vertical="center"/>
    </xf>
    <xf numFmtId="0" fontId="5" fillId="0" borderId="1" xfId="2" applyFont="1" applyFill="1" applyBorder="1" applyAlignment="1">
      <alignment horizontal="center" vertical="center"/>
    </xf>
    <xf numFmtId="0" fontId="5" fillId="0" borderId="1" xfId="2" applyFont="1" applyFill="1" applyBorder="1" applyAlignment="1">
      <alignment vertical="center" wrapText="1"/>
    </xf>
    <xf numFmtId="4" fontId="5" fillId="0" borderId="1" xfId="10" applyNumberFormat="1" applyFont="1" applyFill="1" applyBorder="1" applyAlignment="1">
      <alignment horizontal="center" vertical="center"/>
    </xf>
    <xf numFmtId="44" fontId="5" fillId="0" borderId="1" xfId="7" applyFont="1" applyFill="1" applyBorder="1" applyAlignment="1">
      <alignment horizontal="center" vertical="center"/>
    </xf>
    <xf numFmtId="44" fontId="5" fillId="0" borderId="5" xfId="7" applyFont="1" applyFill="1" applyBorder="1" applyAlignment="1">
      <alignment horizontal="right" vertical="center" wrapText="1"/>
    </xf>
    <xf numFmtId="0" fontId="14" fillId="0" borderId="50" xfId="0" applyFont="1" applyFill="1" applyBorder="1"/>
    <xf numFmtId="0" fontId="14" fillId="0" borderId="44" xfId="0" applyFont="1" applyFill="1" applyBorder="1"/>
    <xf numFmtId="0" fontId="14" fillId="0" borderId="50" xfId="0" applyFont="1" applyFill="1" applyBorder="1" applyAlignment="1">
      <alignment vertical="center"/>
    </xf>
    <xf numFmtId="0" fontId="31" fillId="0" borderId="44" xfId="0" applyFont="1" applyFill="1" applyBorder="1" applyAlignment="1">
      <alignment vertical="center"/>
    </xf>
    <xf numFmtId="0" fontId="14" fillId="0" borderId="44" xfId="0" applyFont="1" applyFill="1" applyBorder="1" applyAlignment="1">
      <alignment vertical="center"/>
    </xf>
    <xf numFmtId="0" fontId="16" fillId="0" borderId="0" xfId="0" applyFont="1" applyFill="1" applyAlignment="1">
      <alignment horizontal="left" vertical="center"/>
    </xf>
    <xf numFmtId="0" fontId="14" fillId="0" borderId="0" xfId="0" applyFont="1" applyFill="1" applyAlignment="1">
      <alignment vertical="center"/>
    </xf>
    <xf numFmtId="0" fontId="14" fillId="0" borderId="28" xfId="0" applyFont="1" applyFill="1" applyBorder="1"/>
    <xf numFmtId="0" fontId="16" fillId="0" borderId="9" xfId="0" applyFont="1" applyFill="1" applyBorder="1" applyAlignment="1">
      <alignment horizontal="justify" vertical="center"/>
    </xf>
    <xf numFmtId="0" fontId="5" fillId="0" borderId="1" xfId="0" applyFont="1" applyFill="1" applyBorder="1" applyAlignment="1">
      <alignment horizontal="justify" vertical="center" wrapText="1"/>
    </xf>
    <xf numFmtId="0" fontId="18" fillId="0" borderId="30" xfId="0" applyFont="1" applyFill="1" applyBorder="1" applyAlignment="1">
      <alignment horizontal="center" vertical="center" wrapText="1"/>
    </xf>
    <xf numFmtId="0" fontId="18" fillId="0" borderId="52" xfId="0" applyFont="1" applyFill="1" applyBorder="1" applyAlignment="1">
      <alignment horizontal="center" vertical="center" wrapText="1"/>
    </xf>
    <xf numFmtId="44" fontId="34" fillId="0" borderId="1" xfId="7" applyFont="1" applyFill="1" applyBorder="1" applyAlignment="1">
      <alignment horizontal="right" vertical="center"/>
    </xf>
    <xf numFmtId="0" fontId="38" fillId="0" borderId="0" xfId="0" applyFont="1" applyFill="1" applyBorder="1" applyAlignment="1"/>
    <xf numFmtId="0" fontId="14" fillId="0" borderId="41" xfId="0" applyFont="1" applyFill="1" applyBorder="1" applyAlignment="1">
      <alignment vertical="center"/>
    </xf>
    <xf numFmtId="0" fontId="14" fillId="0" borderId="46" xfId="0" applyFont="1" applyFill="1" applyBorder="1" applyAlignment="1">
      <alignment vertical="center"/>
    </xf>
    <xf numFmtId="0" fontId="14" fillId="0" borderId="0" xfId="0" applyFont="1" applyFill="1" applyBorder="1" applyAlignment="1">
      <alignment vertical="center"/>
    </xf>
    <xf numFmtId="0" fontId="14" fillId="0" borderId="0" xfId="8" applyFont="1" applyFill="1" applyBorder="1"/>
    <xf numFmtId="0" fontId="35" fillId="0" borderId="0" xfId="0" applyFont="1" applyBorder="1" applyAlignment="1">
      <alignment vertical="center" wrapText="1"/>
    </xf>
    <xf numFmtId="0" fontId="34" fillId="0" borderId="6" xfId="0" applyFont="1" applyFill="1" applyBorder="1" applyAlignment="1">
      <alignment horizontal="center" vertical="center"/>
    </xf>
    <xf numFmtId="0" fontId="34" fillId="0" borderId="1" xfId="0" applyFont="1" applyFill="1" applyBorder="1" applyAlignment="1">
      <alignment horizontal="center" vertical="center"/>
    </xf>
    <xf numFmtId="1" fontId="34" fillId="0" borderId="1" xfId="6" applyNumberFormat="1" applyFont="1" applyFill="1" applyBorder="1" applyAlignment="1">
      <alignment horizontal="center" vertical="center"/>
    </xf>
    <xf numFmtId="44" fontId="34" fillId="0" borderId="5" xfId="7" applyFont="1" applyFill="1" applyBorder="1" applyAlignment="1">
      <alignment horizontal="right" vertical="center"/>
    </xf>
    <xf numFmtId="44" fontId="22" fillId="0" borderId="5" xfId="7" applyFont="1" applyFill="1" applyBorder="1" applyAlignment="1">
      <alignment horizontal="right" vertical="center"/>
    </xf>
    <xf numFmtId="44" fontId="22" fillId="0" borderId="2" xfId="7" applyFont="1" applyFill="1" applyBorder="1" applyAlignment="1">
      <alignment horizontal="right" vertical="center"/>
    </xf>
    <xf numFmtId="0" fontId="38" fillId="0" borderId="0" xfId="0" applyFont="1" applyFill="1" applyAlignment="1"/>
    <xf numFmtId="0" fontId="33" fillId="0" borderId="1" xfId="0" applyFont="1" applyFill="1" applyBorder="1" applyAlignment="1">
      <alignment horizontal="justify" vertical="center" wrapText="1"/>
    </xf>
    <xf numFmtId="49" fontId="17" fillId="0" borderId="54" xfId="9" applyNumberFormat="1" applyFont="1" applyFill="1" applyBorder="1" applyAlignment="1">
      <alignment vertical="center" wrapText="1"/>
    </xf>
    <xf numFmtId="49" fontId="17" fillId="0" borderId="40" xfId="9" applyNumberFormat="1" applyFont="1" applyFill="1" applyBorder="1" applyAlignment="1">
      <alignment vertical="center" wrapText="1"/>
    </xf>
    <xf numFmtId="4" fontId="17" fillId="0" borderId="52" xfId="9" applyNumberFormat="1" applyFont="1" applyFill="1" applyBorder="1" applyAlignment="1">
      <alignment vertical="center" wrapText="1"/>
    </xf>
    <xf numFmtId="0" fontId="17" fillId="0" borderId="19" xfId="9" applyFont="1" applyFill="1" applyBorder="1" applyAlignment="1">
      <alignment horizontal="center" vertical="center" wrapText="1"/>
    </xf>
    <xf numFmtId="44" fontId="17" fillId="0" borderId="23" xfId="7" applyFont="1" applyFill="1" applyBorder="1" applyAlignment="1">
      <alignment horizontal="center" vertical="center"/>
    </xf>
    <xf numFmtId="49" fontId="17" fillId="0" borderId="6" xfId="9" applyNumberFormat="1" applyFont="1" applyFill="1" applyBorder="1" applyAlignment="1">
      <alignment horizontal="center" vertical="center" wrapText="1"/>
    </xf>
    <xf numFmtId="49" fontId="17" fillId="0" borderId="1" xfId="9" applyNumberFormat="1" applyFont="1" applyFill="1" applyBorder="1" applyAlignment="1">
      <alignment horizontal="center" vertical="center" wrapText="1"/>
    </xf>
    <xf numFmtId="4" fontId="17" fillId="0" borderId="1" xfId="10" applyNumberFormat="1" applyFont="1" applyFill="1" applyBorder="1" applyAlignment="1">
      <alignment horizontal="center" vertical="center" wrapText="1"/>
    </xf>
    <xf numFmtId="169" fontId="17" fillId="0" borderId="1" xfId="10" applyNumberFormat="1" applyFont="1" applyFill="1" applyBorder="1" applyAlignment="1">
      <alignment horizontal="center" vertical="center" wrapText="1"/>
    </xf>
    <xf numFmtId="44" fontId="17" fillId="0" borderId="5" xfId="7" applyFont="1" applyFill="1" applyBorder="1" applyAlignment="1">
      <alignment horizontal="center" vertical="center" wrapText="1"/>
    </xf>
    <xf numFmtId="0" fontId="16" fillId="0" borderId="0" xfId="11" applyFont="1" applyFill="1" applyAlignment="1"/>
    <xf numFmtId="169" fontId="16" fillId="0" borderId="5" xfId="10" applyNumberFormat="1" applyFont="1" applyFill="1" applyBorder="1" applyAlignment="1">
      <alignment horizontal="right" vertical="center" wrapText="1"/>
    </xf>
    <xf numFmtId="10" fontId="17" fillId="0" borderId="14" xfId="9" applyNumberFormat="1" applyFont="1" applyFill="1" applyBorder="1" applyAlignment="1">
      <alignment horizontal="center" vertical="center" wrapText="1"/>
    </xf>
    <xf numFmtId="169" fontId="17" fillId="0" borderId="16" xfId="10" applyNumberFormat="1" applyFont="1" applyFill="1" applyBorder="1" applyAlignment="1">
      <alignment horizontal="right" vertical="center" wrapText="1"/>
    </xf>
    <xf numFmtId="4" fontId="16" fillId="0" borderId="1" xfId="10" applyNumberFormat="1" applyFont="1" applyFill="1" applyBorder="1" applyAlignment="1">
      <alignment horizontal="center" vertical="center"/>
    </xf>
    <xf numFmtId="44" fontId="16" fillId="0" borderId="1" xfId="7" applyFont="1" applyFill="1" applyBorder="1" applyAlignment="1">
      <alignment horizontal="center" vertical="center"/>
    </xf>
    <xf numFmtId="44" fontId="16" fillId="0" borderId="5" xfId="7" applyFont="1" applyFill="1" applyBorder="1" applyAlignment="1">
      <alignment horizontal="right" vertical="center" wrapText="1"/>
    </xf>
    <xf numFmtId="44" fontId="17" fillId="0" borderId="56" xfId="7" applyFont="1" applyFill="1" applyBorder="1" applyAlignment="1">
      <alignment horizontal="right" vertical="center" wrapText="1"/>
    </xf>
    <xf numFmtId="44" fontId="17" fillId="0" borderId="5" xfId="7" applyFont="1" applyFill="1" applyBorder="1" applyAlignment="1">
      <alignment horizontal="right" vertical="center" wrapText="1"/>
    </xf>
    <xf numFmtId="0" fontId="31" fillId="0" borderId="53" xfId="0" applyFont="1" applyFill="1" applyBorder="1" applyAlignment="1">
      <alignment horizontal="center" vertical="center"/>
    </xf>
    <xf numFmtId="0" fontId="31" fillId="0" borderId="46" xfId="0" applyFont="1" applyFill="1" applyBorder="1" applyAlignment="1">
      <alignment horizontal="center" vertical="center"/>
    </xf>
    <xf numFmtId="0" fontId="33" fillId="0" borderId="6" xfId="0" applyFont="1" applyBorder="1" applyAlignment="1">
      <alignment horizontal="justify" vertical="center"/>
    </xf>
    <xf numFmtId="0" fontId="32" fillId="0" borderId="6" xfId="0" applyFont="1" applyBorder="1" applyAlignment="1">
      <alignment horizontal="justify" vertical="center"/>
    </xf>
    <xf numFmtId="166" fontId="32" fillId="0" borderId="16" xfId="0" applyNumberFormat="1" applyFont="1" applyBorder="1" applyAlignment="1">
      <alignment horizontal="center" vertical="center"/>
    </xf>
    <xf numFmtId="0" fontId="33" fillId="0" borderId="9" xfId="0" applyFont="1" applyBorder="1" applyAlignment="1">
      <alignment horizontal="justify" vertical="center"/>
    </xf>
    <xf numFmtId="166" fontId="33" fillId="0" borderId="16" xfId="0" applyNumberFormat="1" applyFont="1" applyBorder="1" applyAlignment="1">
      <alignment horizontal="center" vertical="center"/>
    </xf>
    <xf numFmtId="0" fontId="22" fillId="0" borderId="7" xfId="0" applyFont="1" applyBorder="1" applyAlignment="1">
      <alignment horizontal="justify" vertical="center"/>
    </xf>
    <xf numFmtId="0" fontId="34" fillId="0" borderId="50" xfId="0" applyFont="1" applyBorder="1" applyAlignment="1">
      <alignment horizontal="left" vertical="top"/>
    </xf>
    <xf numFmtId="0" fontId="22" fillId="0" borderId="44" xfId="0" applyFont="1" applyBorder="1" applyAlignment="1">
      <alignment horizontal="center" vertical="top"/>
    </xf>
    <xf numFmtId="0" fontId="34" fillId="0" borderId="50" xfId="0" applyFont="1" applyBorder="1" applyAlignment="1">
      <alignment horizontal="left" vertical="center"/>
    </xf>
    <xf numFmtId="166" fontId="22" fillId="0" borderId="44" xfId="0" applyNumberFormat="1" applyFont="1" applyBorder="1" applyAlignment="1">
      <alignment horizontal="center" vertical="center"/>
    </xf>
    <xf numFmtId="0" fontId="38" fillId="0" borderId="48" xfId="0" applyFont="1" applyBorder="1" applyAlignment="1">
      <alignment horizontal="justify" vertical="center"/>
    </xf>
    <xf numFmtId="0" fontId="33" fillId="0" borderId="65" xfId="0" applyFont="1" applyBorder="1" applyAlignment="1">
      <alignment vertical="center"/>
    </xf>
    <xf numFmtId="0" fontId="33" fillId="0" borderId="66" xfId="0" applyFont="1" applyBorder="1" applyAlignment="1">
      <alignment vertical="center"/>
    </xf>
    <xf numFmtId="0" fontId="33" fillId="0" borderId="67" xfId="0" applyFont="1" applyBorder="1" applyAlignment="1">
      <alignment vertical="center"/>
    </xf>
    <xf numFmtId="0" fontId="14" fillId="0" borderId="45" xfId="0" applyFont="1" applyBorder="1" applyAlignment="1">
      <alignment vertical="center"/>
    </xf>
    <xf numFmtId="0" fontId="14" fillId="0" borderId="41" xfId="0" applyFont="1" applyBorder="1" applyAlignment="1">
      <alignment vertical="center"/>
    </xf>
    <xf numFmtId="0" fontId="14" fillId="0" borderId="46" xfId="0" applyFont="1" applyBorder="1" applyAlignment="1">
      <alignment vertical="center"/>
    </xf>
    <xf numFmtId="4" fontId="14" fillId="0" borderId="0" xfId="0" applyNumberFormat="1" applyFont="1" applyAlignment="1">
      <alignment vertical="center"/>
    </xf>
    <xf numFmtId="0" fontId="38" fillId="0" borderId="0" xfId="0" applyFont="1" applyAlignment="1">
      <alignment vertical="center"/>
    </xf>
    <xf numFmtId="44" fontId="39" fillId="2" borderId="8" xfId="7" applyFont="1" applyFill="1" applyBorder="1" applyAlignment="1">
      <alignment vertical="center"/>
    </xf>
    <xf numFmtId="44" fontId="39" fillId="2" borderId="2" xfId="7" applyFont="1" applyFill="1" applyBorder="1" applyAlignment="1">
      <alignment vertical="center"/>
    </xf>
    <xf numFmtId="0" fontId="38" fillId="2" borderId="0" xfId="0" applyFont="1" applyFill="1" applyAlignment="1">
      <alignment vertical="center"/>
    </xf>
    <xf numFmtId="167" fontId="14" fillId="0" borderId="0" xfId="0" applyNumberFormat="1" applyFont="1" applyAlignment="1">
      <alignment vertical="center"/>
    </xf>
    <xf numFmtId="0" fontId="39" fillId="0" borderId="0" xfId="0" applyFont="1" applyAlignment="1">
      <alignment vertical="center"/>
    </xf>
    <xf numFmtId="9" fontId="39" fillId="0" borderId="11" xfId="7" applyNumberFormat="1" applyFont="1" applyBorder="1" applyAlignment="1">
      <alignment horizontal="right" vertical="center"/>
    </xf>
    <xf numFmtId="10" fontId="15" fillId="0" borderId="11" xfId="14" applyNumberFormat="1" applyFont="1" applyBorder="1" applyAlignment="1">
      <alignment horizontal="right" vertical="center"/>
    </xf>
    <xf numFmtId="10" fontId="15" fillId="0" borderId="4" xfId="14" applyNumberFormat="1" applyFont="1" applyBorder="1" applyAlignment="1">
      <alignment horizontal="right" vertical="center"/>
    </xf>
    <xf numFmtId="44" fontId="39" fillId="0" borderId="1" xfId="7" applyFont="1" applyBorder="1" applyAlignment="1">
      <alignment horizontal="center" vertical="center"/>
    </xf>
    <xf numFmtId="44" fontId="15" fillId="0" borderId="1" xfId="7" applyFont="1" applyBorder="1" applyAlignment="1">
      <alignment vertical="center"/>
    </xf>
    <xf numFmtId="44" fontId="15" fillId="0" borderId="5" xfId="7" applyFont="1" applyBorder="1" applyAlignment="1">
      <alignment vertical="center"/>
    </xf>
    <xf numFmtId="9" fontId="39" fillId="0" borderId="1" xfId="7" applyNumberFormat="1" applyFont="1" applyBorder="1" applyAlignment="1">
      <alignment horizontal="right" vertical="center"/>
    </xf>
    <xf numFmtId="10" fontId="15" fillId="0" borderId="1" xfId="14" applyNumberFormat="1" applyFont="1" applyBorder="1" applyAlignment="1">
      <alignment horizontal="right" vertical="center"/>
    </xf>
    <xf numFmtId="10" fontId="15" fillId="0" borderId="5" xfId="14" applyNumberFormat="1" applyFont="1" applyBorder="1" applyAlignment="1">
      <alignment horizontal="right" vertical="center"/>
    </xf>
    <xf numFmtId="44" fontId="39" fillId="0" borderId="1" xfId="7" applyFont="1" applyBorder="1" applyAlignment="1">
      <alignment vertical="center"/>
    </xf>
    <xf numFmtId="10" fontId="39" fillId="0" borderId="1" xfId="14" applyNumberFormat="1" applyFont="1" applyBorder="1" applyAlignment="1">
      <alignment horizontal="right" vertical="center"/>
    </xf>
    <xf numFmtId="10" fontId="39" fillId="0" borderId="5" xfId="14" applyNumberFormat="1" applyFont="1" applyBorder="1" applyAlignment="1">
      <alignment horizontal="right" vertical="center"/>
    </xf>
    <xf numFmtId="44" fontId="39" fillId="0" borderId="22" xfId="7" applyFont="1" applyBorder="1" applyAlignment="1">
      <alignment vertical="center"/>
    </xf>
    <xf numFmtId="44" fontId="39" fillId="0" borderId="5" xfId="7" applyFont="1" applyBorder="1" applyAlignment="1">
      <alignment vertical="center"/>
    </xf>
    <xf numFmtId="0" fontId="39" fillId="3" borderId="50" xfId="0" applyFont="1" applyFill="1" applyBorder="1" applyAlignment="1">
      <alignment vertical="center"/>
    </xf>
    <xf numFmtId="0" fontId="39" fillId="3" borderId="0" xfId="0" applyFont="1" applyFill="1" applyBorder="1" applyAlignment="1">
      <alignment vertical="center"/>
    </xf>
    <xf numFmtId="0" fontId="39" fillId="3" borderId="44" xfId="0" applyFont="1" applyFill="1" applyBorder="1" applyAlignment="1">
      <alignment vertical="center"/>
    </xf>
    <xf numFmtId="0" fontId="39" fillId="2" borderId="8" xfId="0" applyFont="1" applyFill="1" applyBorder="1" applyAlignment="1">
      <alignment horizontal="center" vertical="center"/>
    </xf>
    <xf numFmtId="0" fontId="39" fillId="2" borderId="2" xfId="0" applyFont="1" applyFill="1" applyBorder="1" applyAlignment="1">
      <alignment horizontal="center" vertical="center"/>
    </xf>
    <xf numFmtId="44" fontId="15" fillId="0" borderId="22" xfId="7" applyFont="1" applyBorder="1" applyAlignment="1">
      <alignment vertical="center"/>
    </xf>
    <xf numFmtId="44" fontId="15" fillId="0" borderId="56" xfId="7" applyFont="1" applyBorder="1" applyAlignment="1">
      <alignment vertical="center"/>
    </xf>
    <xf numFmtId="9" fontId="39" fillId="0" borderId="19" xfId="7" applyNumberFormat="1" applyFont="1" applyBorder="1" applyAlignment="1">
      <alignment horizontal="right" vertical="center"/>
    </xf>
    <xf numFmtId="10" fontId="15" fillId="0" borderId="19" xfId="14" applyNumberFormat="1" applyFont="1" applyBorder="1" applyAlignment="1">
      <alignment horizontal="right" vertical="center"/>
    </xf>
    <xf numFmtId="10" fontId="15" fillId="0" borderId="23" xfId="14" applyNumberFormat="1" applyFont="1" applyBorder="1" applyAlignment="1">
      <alignment horizontal="right" vertical="center"/>
    </xf>
    <xf numFmtId="0" fontId="39" fillId="3" borderId="45" xfId="0" applyFont="1" applyFill="1" applyBorder="1" applyAlignment="1">
      <alignment vertical="center"/>
    </xf>
    <xf numFmtId="0" fontId="39" fillId="3" borderId="41" xfId="0" applyFont="1" applyFill="1" applyBorder="1" applyAlignment="1">
      <alignment vertical="center"/>
    </xf>
    <xf numFmtId="0" fontId="39" fillId="3" borderId="46" xfId="0" applyFont="1" applyFill="1" applyBorder="1" applyAlignment="1">
      <alignment vertical="center"/>
    </xf>
    <xf numFmtId="4" fontId="14" fillId="0" borderId="0" xfId="0" applyNumberFormat="1" applyFont="1" applyFill="1" applyAlignment="1">
      <alignment vertical="center"/>
    </xf>
    <xf numFmtId="44" fontId="14" fillId="0" borderId="0" xfId="7" applyFont="1" applyFill="1" applyAlignment="1">
      <alignment vertical="center"/>
    </xf>
    <xf numFmtId="0" fontId="38" fillId="0" borderId="0" xfId="0" applyFont="1" applyFill="1"/>
    <xf numFmtId="0" fontId="32" fillId="0" borderId="1" xfId="0" applyFont="1" applyFill="1" applyBorder="1" applyAlignment="1">
      <alignment horizontal="justify" vertical="center"/>
    </xf>
    <xf numFmtId="0" fontId="22" fillId="0" borderId="1" xfId="0" applyFont="1" applyFill="1" applyBorder="1" applyAlignment="1">
      <alignment horizontal="center" vertical="center"/>
    </xf>
    <xf numFmtId="1" fontId="22" fillId="0" borderId="1" xfId="6" applyNumberFormat="1" applyFont="1" applyFill="1" applyBorder="1" applyAlignment="1">
      <alignment horizontal="center" vertical="center"/>
    </xf>
    <xf numFmtId="0" fontId="31" fillId="0" borderId="5" xfId="0" applyFont="1" applyBorder="1" applyAlignment="1">
      <alignment horizontal="center" vertical="center" wrapText="1"/>
    </xf>
    <xf numFmtId="0" fontId="16" fillId="0" borderId="14" xfId="0" applyFont="1" applyFill="1" applyBorder="1" applyAlignment="1">
      <alignment horizontal="left" vertical="center"/>
    </xf>
    <xf numFmtId="0" fontId="16" fillId="0" borderId="10" xfId="0" applyFont="1" applyFill="1" applyBorder="1" applyAlignment="1">
      <alignment horizontal="left" vertical="center"/>
    </xf>
    <xf numFmtId="0" fontId="16" fillId="0" borderId="1" xfId="0" applyFont="1" applyFill="1" applyBorder="1" applyAlignment="1">
      <alignment horizontal="left" vertical="center"/>
    </xf>
    <xf numFmtId="10" fontId="32" fillId="4" borderId="1" xfId="14" applyNumberFormat="1" applyFont="1" applyFill="1" applyBorder="1" applyAlignment="1">
      <alignment horizontal="right" vertical="center"/>
    </xf>
    <xf numFmtId="164" fontId="15" fillId="0" borderId="0" xfId="13" applyFont="1" applyAlignment="1">
      <alignment vertical="center"/>
    </xf>
    <xf numFmtId="164" fontId="15" fillId="0" borderId="0" xfId="13" applyFont="1" applyFill="1" applyAlignment="1">
      <alignment vertical="center"/>
    </xf>
    <xf numFmtId="0" fontId="7" fillId="5" borderId="3"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44" fontId="7" fillId="5" borderId="11" xfId="7" applyFont="1" applyFill="1" applyBorder="1" applyAlignment="1">
      <alignment horizontal="center" vertical="center" wrapText="1"/>
    </xf>
    <xf numFmtId="44" fontId="7" fillId="5" borderId="12" xfId="7" applyFont="1" applyFill="1" applyBorder="1" applyAlignment="1">
      <alignment horizontal="center" vertical="center" wrapText="1"/>
    </xf>
    <xf numFmtId="44" fontId="7" fillId="5" borderId="4" xfId="7" applyFont="1" applyFill="1" applyBorder="1" applyAlignment="1">
      <alignment horizontal="center" vertical="center" wrapText="1"/>
    </xf>
    <xf numFmtId="0" fontId="32" fillId="6" borderId="41" xfId="0" applyFont="1" applyFill="1" applyBorder="1" applyAlignment="1">
      <alignment horizontal="center" vertical="center"/>
    </xf>
    <xf numFmtId="0" fontId="32" fillId="6" borderId="41" xfId="0" applyFont="1" applyFill="1" applyBorder="1" applyAlignment="1">
      <alignment horizontal="left" vertical="center"/>
    </xf>
    <xf numFmtId="44" fontId="22" fillId="6" borderId="13" xfId="7" applyFont="1" applyFill="1" applyBorder="1" applyAlignment="1">
      <alignment horizontal="right" vertical="center"/>
    </xf>
    <xf numFmtId="44" fontId="22" fillId="7" borderId="13" xfId="7" applyFont="1" applyFill="1" applyBorder="1" applyAlignment="1">
      <alignment horizontal="center" vertical="center"/>
    </xf>
    <xf numFmtId="44" fontId="10" fillId="5" borderId="13" xfId="7" applyFont="1" applyFill="1" applyBorder="1" applyAlignment="1">
      <alignment horizontal="right" vertical="center"/>
    </xf>
    <xf numFmtId="44" fontId="34" fillId="0" borderId="23" xfId="7" applyFont="1" applyFill="1" applyBorder="1" applyAlignment="1">
      <alignment horizontal="right" vertical="center"/>
    </xf>
    <xf numFmtId="0" fontId="14" fillId="0" borderId="45" xfId="0" applyFont="1" applyFill="1" applyBorder="1"/>
    <xf numFmtId="0" fontId="14" fillId="0" borderId="41" xfId="0" applyFont="1" applyFill="1" applyBorder="1"/>
    <xf numFmtId="0" fontId="14" fillId="0" borderId="46" xfId="0" applyFont="1" applyFill="1" applyBorder="1"/>
    <xf numFmtId="0" fontId="14" fillId="0" borderId="43" xfId="0" applyFont="1" applyFill="1" applyBorder="1" applyAlignment="1">
      <alignment vertical="center"/>
    </xf>
    <xf numFmtId="0" fontId="36" fillId="0" borderId="44" xfId="0" applyFont="1" applyFill="1" applyBorder="1" applyAlignment="1">
      <alignment vertical="center"/>
    </xf>
    <xf numFmtId="0" fontId="14" fillId="0" borderId="18" xfId="0" applyFont="1" applyFill="1" applyBorder="1" applyAlignment="1">
      <alignment vertical="center"/>
    </xf>
    <xf numFmtId="169" fontId="17" fillId="0" borderId="13" xfId="10" applyNumberFormat="1" applyFont="1" applyFill="1" applyBorder="1" applyAlignment="1">
      <alignment horizontal="right" vertical="center" wrapText="1"/>
    </xf>
    <xf numFmtId="49" fontId="17" fillId="0" borderId="47" xfId="7" applyNumberFormat="1" applyFont="1" applyFill="1" applyBorder="1" applyAlignment="1">
      <alignment horizontal="right" vertical="center" wrapText="1"/>
    </xf>
    <xf numFmtId="0" fontId="33" fillId="0" borderId="0" xfId="0" applyFont="1" applyAlignment="1">
      <alignment vertical="center"/>
    </xf>
    <xf numFmtId="0" fontId="17" fillId="0" borderId="0" xfId="2" applyFont="1" applyAlignment="1">
      <alignment vertical="center" wrapText="1"/>
    </xf>
    <xf numFmtId="0" fontId="40" fillId="0" borderId="0" xfId="0" applyFont="1" applyAlignment="1">
      <alignment vertical="center"/>
    </xf>
    <xf numFmtId="9" fontId="31" fillId="0" borderId="40" xfId="14" applyFont="1" applyFill="1" applyBorder="1" applyAlignment="1">
      <alignment horizontal="center" vertical="center" wrapText="1"/>
    </xf>
    <xf numFmtId="0" fontId="32" fillId="0" borderId="0" xfId="0" applyFont="1" applyAlignment="1">
      <alignment vertical="center"/>
    </xf>
    <xf numFmtId="10" fontId="33" fillId="0" borderId="1" xfId="14" applyNumberFormat="1" applyFont="1" applyFill="1" applyBorder="1" applyAlignment="1">
      <alignment horizontal="center" vertical="center"/>
    </xf>
    <xf numFmtId="10" fontId="33" fillId="0" borderId="5" xfId="14" applyNumberFormat="1" applyFont="1" applyFill="1" applyBorder="1" applyAlignment="1">
      <alignment horizontal="center" vertical="center"/>
    </xf>
    <xf numFmtId="10" fontId="33" fillId="0" borderId="1" xfId="14" applyNumberFormat="1" applyFont="1" applyBorder="1" applyAlignment="1">
      <alignment horizontal="center" vertical="center"/>
    </xf>
    <xf numFmtId="10" fontId="33" fillId="0" borderId="5" xfId="14" applyNumberFormat="1" applyFont="1" applyBorder="1" applyAlignment="1">
      <alignment horizontal="center" vertical="center"/>
    </xf>
    <xf numFmtId="10" fontId="32" fillId="0" borderId="1" xfId="14" applyNumberFormat="1" applyFont="1" applyBorder="1" applyAlignment="1">
      <alignment horizontal="center" vertical="center"/>
    </xf>
    <xf numFmtId="10" fontId="32" fillId="0" borderId="16" xfId="14" applyNumberFormat="1" applyFont="1" applyBorder="1" applyAlignment="1">
      <alignment horizontal="center" vertical="center"/>
    </xf>
    <xf numFmtId="9" fontId="32" fillId="0" borderId="14" xfId="14" applyFont="1" applyBorder="1" applyAlignment="1">
      <alignment horizontal="center" vertical="center"/>
    </xf>
    <xf numFmtId="10" fontId="33" fillId="0" borderId="16" xfId="14" applyNumberFormat="1" applyFont="1" applyBorder="1" applyAlignment="1">
      <alignment horizontal="center" vertical="center"/>
    </xf>
    <xf numFmtId="9" fontId="33" fillId="0" borderId="14" xfId="14" applyFont="1" applyBorder="1" applyAlignment="1">
      <alignment horizontal="center" vertical="center"/>
    </xf>
    <xf numFmtId="10" fontId="22" fillId="0" borderId="8" xfId="14" applyNumberFormat="1" applyFont="1" applyBorder="1" applyAlignment="1">
      <alignment horizontal="center" vertical="center"/>
    </xf>
    <xf numFmtId="10" fontId="22" fillId="0" borderId="2" xfId="14" applyNumberFormat="1" applyFont="1" applyBorder="1" applyAlignment="1">
      <alignment horizontal="center" vertical="center"/>
    </xf>
    <xf numFmtId="9" fontId="22" fillId="0" borderId="0" xfId="14" applyFont="1" applyBorder="1" applyAlignment="1">
      <alignment horizontal="center" vertical="top"/>
    </xf>
    <xf numFmtId="166" fontId="33" fillId="0" borderId="0" xfId="0" applyNumberFormat="1" applyFont="1" applyAlignment="1">
      <alignment vertical="center"/>
    </xf>
    <xf numFmtId="9" fontId="22" fillId="0" borderId="0" xfId="14" applyFont="1" applyBorder="1" applyAlignment="1">
      <alignment vertical="center"/>
    </xf>
    <xf numFmtId="10" fontId="38" fillId="0" borderId="49" xfId="14" applyNumberFormat="1" applyFont="1" applyBorder="1" applyAlignment="1">
      <alignment vertical="center"/>
    </xf>
    <xf numFmtId="10" fontId="38" fillId="0" borderId="13" xfId="14" applyNumberFormat="1" applyFont="1" applyBorder="1" applyAlignment="1">
      <alignment vertical="center"/>
    </xf>
    <xf numFmtId="9" fontId="33" fillId="0" borderId="0" xfId="14" applyFont="1" applyBorder="1" applyAlignment="1">
      <alignment vertical="center"/>
    </xf>
    <xf numFmtId="0" fontId="38" fillId="0" borderId="0" xfId="0" applyFont="1"/>
    <xf numFmtId="0" fontId="14" fillId="0" borderId="53" xfId="0" applyFont="1" applyBorder="1" applyAlignment="1">
      <alignment vertical="center"/>
    </xf>
    <xf numFmtId="0" fontId="17" fillId="0" borderId="53" xfId="2" applyFont="1" applyBorder="1" applyAlignment="1">
      <alignment horizontal="center" vertical="center" wrapText="1"/>
    </xf>
    <xf numFmtId="0" fontId="42" fillId="0" borderId="0" xfId="0" applyFont="1" applyFill="1" applyAlignment="1">
      <alignment wrapText="1"/>
    </xf>
    <xf numFmtId="171" fontId="33" fillId="0" borderId="1" xfId="0" applyNumberFormat="1" applyFont="1" applyFill="1" applyBorder="1" applyAlignment="1">
      <alignment horizontal="center" vertical="center"/>
    </xf>
    <xf numFmtId="3" fontId="10" fillId="3" borderId="45"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xf>
    <xf numFmtId="3" fontId="10" fillId="2" borderId="53" xfId="0" applyNumberFormat="1" applyFont="1" applyFill="1" applyBorder="1" applyAlignment="1">
      <alignment horizontal="center" vertical="center" wrapText="1"/>
    </xf>
    <xf numFmtId="171" fontId="12" fillId="2" borderId="68" xfId="0" applyNumberFormat="1" applyFont="1" applyFill="1" applyBorder="1" applyAlignment="1">
      <alignment horizontal="center" vertical="center"/>
    </xf>
    <xf numFmtId="171" fontId="12" fillId="2" borderId="69" xfId="0" applyNumberFormat="1" applyFont="1" applyFill="1" applyBorder="1" applyAlignment="1">
      <alignment horizontal="center" vertical="center"/>
    </xf>
    <xf numFmtId="171" fontId="9" fillId="2" borderId="69" xfId="0" applyNumberFormat="1" applyFont="1" applyFill="1" applyBorder="1" applyAlignment="1">
      <alignment vertical="center"/>
    </xf>
    <xf numFmtId="171" fontId="12" fillId="2" borderId="70" xfId="0" applyNumberFormat="1"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justify" vertical="center" wrapText="1"/>
    </xf>
    <xf numFmtId="3" fontId="14" fillId="0" borderId="41" xfId="0" applyNumberFormat="1" applyFont="1" applyFill="1" applyBorder="1" applyAlignment="1">
      <alignment vertical="center"/>
    </xf>
    <xf numFmtId="3" fontId="35" fillId="0" borderId="0" xfId="0" applyNumberFormat="1" applyFont="1" applyBorder="1" applyAlignment="1">
      <alignment vertical="center" wrapText="1"/>
    </xf>
    <xf numFmtId="3" fontId="34" fillId="0" borderId="1" xfId="6" applyNumberFormat="1" applyFont="1" applyFill="1" applyBorder="1" applyAlignment="1">
      <alignment horizontal="center" vertical="center"/>
    </xf>
    <xf numFmtId="3" fontId="14" fillId="0" borderId="0" xfId="0" applyNumberFormat="1" applyFont="1"/>
    <xf numFmtId="3" fontId="9" fillId="0" borderId="19" xfId="0" applyNumberFormat="1" applyFont="1" applyFill="1" applyBorder="1" applyAlignment="1">
      <alignment vertical="center"/>
    </xf>
    <xf numFmtId="3" fontId="9" fillId="0" borderId="1" xfId="0" applyNumberFormat="1" applyFont="1" applyFill="1" applyBorder="1" applyAlignment="1">
      <alignment horizontal="center" vertical="center"/>
    </xf>
    <xf numFmtId="3" fontId="9" fillId="0" borderId="1" xfId="0" applyNumberFormat="1" applyFont="1" applyFill="1" applyBorder="1" applyAlignment="1">
      <alignment vertical="center"/>
    </xf>
    <xf numFmtId="3" fontId="12" fillId="3" borderId="39" xfId="0" applyNumberFormat="1" applyFont="1" applyFill="1" applyBorder="1" applyAlignment="1">
      <alignment horizontal="center" vertical="center"/>
    </xf>
    <xf numFmtId="3" fontId="12" fillId="3" borderId="9" xfId="0" applyNumberFormat="1" applyFont="1" applyFill="1" applyBorder="1" applyAlignment="1">
      <alignment horizontal="center" vertical="center"/>
    </xf>
    <xf numFmtId="3" fontId="9" fillId="3" borderId="9" xfId="0" applyNumberFormat="1" applyFont="1" applyFill="1" applyBorder="1" applyAlignment="1">
      <alignment vertical="center"/>
    </xf>
    <xf numFmtId="3" fontId="10" fillId="3" borderId="64" xfId="0" applyNumberFormat="1" applyFont="1" applyFill="1" applyBorder="1" applyAlignment="1">
      <alignment horizontal="center" vertical="center" wrapText="1"/>
    </xf>
    <xf numFmtId="171" fontId="10" fillId="0" borderId="26" xfId="0" applyNumberFormat="1" applyFont="1" applyFill="1" applyBorder="1" applyAlignment="1">
      <alignment horizontal="center" vertical="center"/>
    </xf>
    <xf numFmtId="171" fontId="9" fillId="0" borderId="26" xfId="0" applyNumberFormat="1" applyFont="1" applyBorder="1" applyAlignment="1">
      <alignment vertical="center"/>
    </xf>
    <xf numFmtId="171" fontId="9" fillId="3" borderId="36" xfId="0" applyNumberFormat="1" applyFont="1" applyFill="1" applyBorder="1" applyAlignment="1">
      <alignment vertical="center"/>
    </xf>
    <xf numFmtId="3" fontId="22" fillId="2" borderId="71" xfId="0" applyNumberFormat="1" applyFont="1" applyFill="1" applyBorder="1" applyAlignment="1">
      <alignment horizontal="center" vertical="center" wrapText="1"/>
    </xf>
    <xf numFmtId="3" fontId="9" fillId="2" borderId="69" xfId="0" applyNumberFormat="1" applyFont="1" applyFill="1" applyBorder="1" applyAlignment="1">
      <alignment vertical="center"/>
    </xf>
    <xf numFmtId="3" fontId="12" fillId="2" borderId="70" xfId="0" applyNumberFormat="1" applyFont="1" applyFill="1" applyBorder="1" applyAlignment="1">
      <alignment horizontal="center" vertical="center"/>
    </xf>
    <xf numFmtId="0" fontId="14" fillId="0" borderId="0" xfId="0" applyFont="1" applyFill="1" applyAlignment="1"/>
    <xf numFmtId="0" fontId="33" fillId="0" borderId="6" xfId="0" applyFont="1" applyFill="1" applyBorder="1" applyAlignment="1">
      <alignment horizontal="center" vertical="center"/>
    </xf>
    <xf numFmtId="0" fontId="34" fillId="0" borderId="1" xfId="0" applyFont="1" applyFill="1" applyBorder="1" applyAlignment="1">
      <alignment vertical="center" wrapText="1"/>
    </xf>
    <xf numFmtId="164" fontId="5" fillId="0" borderId="0" xfId="13" applyFont="1" applyAlignment="1">
      <alignment vertical="center"/>
    </xf>
    <xf numFmtId="164" fontId="15" fillId="0" borderId="0" xfId="13" applyFont="1" applyFill="1" applyBorder="1" applyAlignment="1">
      <alignment vertical="center"/>
    </xf>
    <xf numFmtId="0" fontId="15" fillId="0" borderId="0" xfId="0" applyFont="1" applyFill="1" applyBorder="1" applyAlignment="1">
      <alignment vertical="center"/>
    </xf>
    <xf numFmtId="0" fontId="5" fillId="0" borderId="0" xfId="0" applyFont="1" applyFill="1" applyBorder="1" applyAlignment="1">
      <alignment vertical="center"/>
    </xf>
    <xf numFmtId="164" fontId="5" fillId="0" borderId="0" xfId="13" applyFont="1" applyFill="1" applyBorder="1" applyAlignment="1">
      <alignment vertical="center"/>
    </xf>
    <xf numFmtId="164" fontId="7" fillId="0" borderId="0" xfId="13" applyFont="1" applyFill="1" applyBorder="1" applyAlignment="1">
      <alignment vertical="center"/>
    </xf>
    <xf numFmtId="0" fontId="16" fillId="0" borderId="0" xfId="0" applyFont="1" applyFill="1" applyAlignment="1">
      <alignment wrapText="1"/>
    </xf>
    <xf numFmtId="0" fontId="33" fillId="0" borderId="3" xfId="0" applyFont="1" applyFill="1" applyBorder="1" applyAlignment="1">
      <alignment horizontal="center" vertical="center"/>
    </xf>
    <xf numFmtId="0" fontId="33" fillId="0" borderId="63" xfId="0" applyFont="1" applyFill="1" applyBorder="1" applyAlignment="1">
      <alignment horizontal="center" vertical="center"/>
    </xf>
    <xf numFmtId="0" fontId="33" fillId="0" borderId="11" xfId="0" applyFont="1" applyFill="1" applyBorder="1" applyAlignment="1">
      <alignment horizontal="justify" vertical="center"/>
    </xf>
    <xf numFmtId="0" fontId="33" fillId="0" borderId="11" xfId="0" applyFont="1" applyFill="1" applyBorder="1" applyAlignment="1">
      <alignment horizontal="center" vertical="center"/>
    </xf>
    <xf numFmtId="171" fontId="33" fillId="0" borderId="11" xfId="0" applyNumberFormat="1" applyFont="1" applyFill="1" applyBorder="1" applyAlignment="1">
      <alignment horizontal="center" vertical="center"/>
    </xf>
    <xf numFmtId="44" fontId="33" fillId="0" borderId="11" xfId="7" applyFont="1" applyFill="1" applyBorder="1" applyAlignment="1">
      <alignment horizontal="right" vertical="center"/>
    </xf>
    <xf numFmtId="0" fontId="33" fillId="0" borderId="10" xfId="0" applyFont="1" applyFill="1" applyBorder="1" applyAlignment="1">
      <alignment horizontal="center" vertical="center"/>
    </xf>
    <xf numFmtId="0" fontId="33" fillId="0" borderId="48" xfId="0" applyFont="1" applyFill="1" applyBorder="1" applyAlignment="1">
      <alignment horizontal="center" vertical="center"/>
    </xf>
    <xf numFmtId="0" fontId="33" fillId="0" borderId="62" xfId="0" applyFont="1" applyFill="1" applyBorder="1" applyAlignment="1">
      <alignment horizontal="center" vertical="center"/>
    </xf>
    <xf numFmtId="0" fontId="33" fillId="0" borderId="61" xfId="0" applyFont="1" applyFill="1" applyBorder="1" applyAlignment="1">
      <alignment horizontal="justify" vertical="center"/>
    </xf>
    <xf numFmtId="0" fontId="33" fillId="0" borderId="49" xfId="0" applyFont="1" applyFill="1" applyBorder="1" applyAlignment="1">
      <alignment horizontal="center" vertical="center"/>
    </xf>
    <xf numFmtId="171" fontId="33" fillId="0" borderId="49" xfId="0" applyNumberFormat="1" applyFont="1" applyFill="1" applyBorder="1" applyAlignment="1">
      <alignment horizontal="center" vertical="center"/>
    </xf>
    <xf numFmtId="44" fontId="33" fillId="0" borderId="49" xfId="7" applyFont="1" applyFill="1" applyBorder="1" applyAlignment="1">
      <alignment horizontal="right" vertical="center"/>
    </xf>
    <xf numFmtId="0" fontId="33" fillId="0" borderId="10" xfId="0" quotePrefix="1" applyFont="1" applyFill="1" applyBorder="1" applyAlignment="1">
      <alignment horizontal="center" vertical="center"/>
    </xf>
    <xf numFmtId="0" fontId="33" fillId="0" borderId="10" xfId="0" applyFont="1" applyFill="1" applyBorder="1" applyAlignment="1">
      <alignment horizontal="center" vertical="center" wrapText="1"/>
    </xf>
    <xf numFmtId="171" fontId="33" fillId="0" borderId="0" xfId="0" applyNumberFormat="1" applyFont="1" applyFill="1" applyBorder="1" applyAlignment="1">
      <alignment horizontal="center" vertical="center"/>
    </xf>
    <xf numFmtId="49" fontId="33" fillId="0" borderId="1" xfId="0" applyNumberFormat="1" applyFont="1" applyFill="1" applyBorder="1" applyAlignment="1">
      <alignment horizontal="center" vertical="center"/>
    </xf>
    <xf numFmtId="49" fontId="33" fillId="0" borderId="10" xfId="0" applyNumberFormat="1" applyFont="1" applyFill="1" applyBorder="1" applyAlignment="1">
      <alignment horizontal="center" vertical="center"/>
    </xf>
    <xf numFmtId="0" fontId="29" fillId="0" borderId="18" xfId="0" applyFont="1" applyBorder="1" applyAlignment="1">
      <alignment horizontal="right" vertical="center"/>
    </xf>
    <xf numFmtId="0" fontId="37" fillId="0" borderId="43" xfId="0" applyFont="1" applyBorder="1" applyAlignment="1">
      <alignment vertical="center"/>
    </xf>
    <xf numFmtId="172" fontId="14" fillId="0" borderId="0" xfId="3" applyNumberFormat="1" applyFont="1"/>
    <xf numFmtId="0" fontId="33" fillId="0" borderId="19" xfId="0" applyFont="1" applyFill="1" applyBorder="1" applyAlignment="1">
      <alignment horizontal="justify" vertical="center"/>
    </xf>
    <xf numFmtId="1" fontId="34" fillId="0" borderId="22" xfId="6" applyNumberFormat="1" applyFont="1" applyFill="1" applyBorder="1" applyAlignment="1">
      <alignment horizontal="center" vertical="center"/>
    </xf>
    <xf numFmtId="44" fontId="34" fillId="0" borderId="27" xfId="7" applyFont="1" applyFill="1" applyBorder="1" applyAlignment="1">
      <alignment horizontal="right" vertical="center"/>
    </xf>
    <xf numFmtId="0" fontId="33" fillId="0" borderId="22" xfId="0" applyFont="1" applyFill="1" applyBorder="1" applyAlignment="1">
      <alignment horizontal="justify" vertical="center"/>
    </xf>
    <xf numFmtId="0" fontId="34" fillId="0" borderId="22" xfId="0" applyFont="1" applyFill="1" applyBorder="1" applyAlignment="1">
      <alignment horizontal="center" vertical="center"/>
    </xf>
    <xf numFmtId="0" fontId="16" fillId="0" borderId="0" xfId="0" applyFont="1" applyBorder="1" applyAlignment="1">
      <alignment vertical="center"/>
    </xf>
    <xf numFmtId="0" fontId="16" fillId="0" borderId="0" xfId="0" applyFont="1" applyFill="1" applyBorder="1" applyAlignment="1">
      <alignment vertical="center"/>
    </xf>
    <xf numFmtId="0" fontId="17" fillId="0" borderId="9" xfId="9" applyFont="1" applyFill="1" applyBorder="1" applyAlignment="1">
      <alignment horizontal="right" vertical="center" wrapText="1"/>
    </xf>
    <xf numFmtId="0" fontId="17" fillId="0" borderId="14" xfId="9" applyFont="1" applyFill="1" applyBorder="1" applyAlignment="1">
      <alignment horizontal="right" vertical="center" wrapText="1"/>
    </xf>
    <xf numFmtId="0" fontId="16" fillId="0" borderId="43" xfId="0" applyFont="1" applyFill="1" applyBorder="1" applyAlignment="1">
      <alignment vertical="center"/>
    </xf>
    <xf numFmtId="0" fontId="16" fillId="0" borderId="7" xfId="0" applyFont="1" applyFill="1" applyBorder="1" applyAlignment="1">
      <alignment horizontal="left" vertical="center"/>
    </xf>
    <xf numFmtId="0" fontId="5" fillId="0" borderId="8" xfId="0" applyFont="1" applyFill="1" applyBorder="1" applyAlignment="1">
      <alignment horizontal="justify" vertical="center"/>
    </xf>
    <xf numFmtId="0" fontId="16" fillId="0" borderId="8" xfId="0" applyFont="1" applyFill="1" applyBorder="1" applyAlignment="1">
      <alignment horizontal="center" vertical="center"/>
    </xf>
    <xf numFmtId="2" fontId="16" fillId="0" borderId="8" xfId="0" applyNumberFormat="1" applyFont="1" applyFill="1" applyBorder="1" applyAlignment="1">
      <alignment horizontal="center" vertical="center"/>
    </xf>
    <xf numFmtId="4" fontId="16" fillId="0" borderId="8" xfId="0" applyNumberFormat="1" applyFont="1" applyFill="1" applyBorder="1" applyAlignment="1">
      <alignment horizontal="right" vertical="center"/>
    </xf>
    <xf numFmtId="4" fontId="16" fillId="0" borderId="2" xfId="0" applyNumberFormat="1" applyFont="1" applyFill="1" applyBorder="1" applyAlignment="1">
      <alignment horizontal="right" vertical="center"/>
    </xf>
    <xf numFmtId="0" fontId="16" fillId="0" borderId="18" xfId="0" applyFont="1" applyFill="1" applyBorder="1" applyAlignment="1">
      <alignment vertical="center"/>
    </xf>
    <xf numFmtId="0" fontId="18" fillId="0" borderId="0" xfId="0" applyFont="1" applyFill="1" applyBorder="1" applyAlignment="1">
      <alignment horizontal="center" vertical="center"/>
    </xf>
    <xf numFmtId="4" fontId="18" fillId="0" borderId="0" xfId="0" applyNumberFormat="1" applyFont="1" applyFill="1" applyBorder="1" applyAlignment="1">
      <alignment vertical="center"/>
    </xf>
    <xf numFmtId="2" fontId="18" fillId="0" borderId="0" xfId="0" applyNumberFormat="1" applyFont="1" applyFill="1" applyBorder="1" applyAlignment="1">
      <alignment horizontal="center" vertical="center"/>
    </xf>
    <xf numFmtId="4" fontId="18" fillId="0" borderId="0" xfId="0" applyNumberFormat="1" applyFont="1" applyFill="1" applyBorder="1" applyAlignment="1">
      <alignment horizontal="right" vertical="center"/>
    </xf>
    <xf numFmtId="2" fontId="18" fillId="0" borderId="0" xfId="0" applyNumberFormat="1" applyFont="1" applyFill="1" applyBorder="1" applyAlignment="1">
      <alignment vertical="center"/>
    </xf>
    <xf numFmtId="0" fontId="34" fillId="0" borderId="25" xfId="0" applyFont="1" applyFill="1" applyBorder="1" applyAlignment="1">
      <alignment horizontal="center" vertical="center"/>
    </xf>
    <xf numFmtId="9" fontId="16" fillId="0" borderId="1" xfId="3" applyFont="1" applyFill="1" applyBorder="1" applyAlignment="1">
      <alignment horizontal="center" vertical="center"/>
    </xf>
    <xf numFmtId="4" fontId="18" fillId="0" borderId="56" xfId="0" applyNumberFormat="1" applyFont="1" applyFill="1" applyBorder="1" applyAlignment="1">
      <alignment horizontal="right" vertical="center"/>
    </xf>
    <xf numFmtId="0" fontId="18" fillId="0" borderId="49" xfId="0" applyFont="1" applyFill="1" applyBorder="1" applyAlignment="1">
      <alignment horizontal="center" vertical="center"/>
    </xf>
    <xf numFmtId="4" fontId="18" fillId="0" borderId="62" xfId="0" applyNumberFormat="1" applyFont="1" applyFill="1" applyBorder="1" applyAlignment="1">
      <alignment vertical="center"/>
    </xf>
    <xf numFmtId="2" fontId="18" fillId="0" borderId="49" xfId="0" applyNumberFormat="1" applyFont="1" applyFill="1" applyBorder="1" applyAlignment="1">
      <alignment horizontal="center" vertical="center"/>
    </xf>
    <xf numFmtId="4" fontId="18" fillId="0" borderId="13" xfId="0" applyNumberFormat="1" applyFont="1" applyFill="1" applyBorder="1" applyAlignment="1">
      <alignment horizontal="right" vertical="center"/>
    </xf>
    <xf numFmtId="44" fontId="34" fillId="0" borderId="0" xfId="7" applyFont="1" applyFill="1" applyBorder="1" applyAlignment="1">
      <alignment horizontal="left" vertical="center"/>
    </xf>
    <xf numFmtId="0" fontId="34" fillId="0" borderId="19" xfId="0" applyFont="1" applyFill="1" applyBorder="1" applyAlignment="1">
      <alignment horizontal="center" vertical="center"/>
    </xf>
    <xf numFmtId="1" fontId="34" fillId="0" borderId="19" xfId="6" applyNumberFormat="1" applyFont="1" applyFill="1" applyBorder="1" applyAlignment="1">
      <alignment horizontal="center" vertical="center"/>
    </xf>
    <xf numFmtId="44" fontId="34" fillId="0" borderId="19" xfId="7" applyFont="1" applyFill="1" applyBorder="1" applyAlignment="1">
      <alignment horizontal="right" vertical="center"/>
    </xf>
    <xf numFmtId="0" fontId="34" fillId="0" borderId="17" xfId="0" applyFont="1" applyFill="1" applyBorder="1" applyAlignment="1">
      <alignment horizontal="center" vertical="center"/>
    </xf>
    <xf numFmtId="44" fontId="34" fillId="0" borderId="22" xfId="7" applyFont="1" applyFill="1" applyBorder="1" applyAlignment="1">
      <alignment horizontal="right" vertical="center"/>
    </xf>
    <xf numFmtId="44" fontId="22" fillId="0" borderId="13" xfId="7" applyFont="1" applyFill="1" applyBorder="1" applyAlignment="1">
      <alignment horizontal="right" vertical="center"/>
    </xf>
    <xf numFmtId="44" fontId="22" fillId="0" borderId="56" xfId="7" applyFont="1" applyFill="1" applyBorder="1" applyAlignment="1">
      <alignment horizontal="right" vertical="center"/>
    </xf>
    <xf numFmtId="0" fontId="22" fillId="0" borderId="0" xfId="0" applyFont="1" applyFill="1" applyBorder="1" applyAlignment="1">
      <alignment horizontal="right" vertical="center"/>
    </xf>
    <xf numFmtId="44" fontId="22" fillId="0" borderId="0" xfId="7" applyFont="1" applyFill="1" applyBorder="1" applyAlignment="1">
      <alignment horizontal="right" vertical="center"/>
    </xf>
    <xf numFmtId="44" fontId="34" fillId="0" borderId="56" xfId="7" applyFont="1" applyFill="1" applyBorder="1" applyAlignment="1">
      <alignment horizontal="right" vertical="center"/>
    </xf>
    <xf numFmtId="0" fontId="34" fillId="0" borderId="37" xfId="0" applyFont="1" applyFill="1" applyBorder="1" applyAlignment="1">
      <alignment horizontal="center" vertical="center"/>
    </xf>
    <xf numFmtId="1" fontId="34" fillId="0" borderId="22" xfId="6" quotePrefix="1" applyNumberFormat="1" applyFont="1" applyFill="1" applyBorder="1" applyAlignment="1">
      <alignment horizontal="center" vertical="center"/>
    </xf>
    <xf numFmtId="44" fontId="34" fillId="0" borderId="22" xfId="7" quotePrefix="1" applyFont="1" applyFill="1" applyBorder="1" applyAlignment="1">
      <alignment horizontal="center" vertical="center"/>
    </xf>
    <xf numFmtId="44" fontId="34" fillId="0" borderId="27" xfId="7" quotePrefix="1" applyFont="1" applyFill="1" applyBorder="1" applyAlignment="1">
      <alignment horizontal="center" vertical="center"/>
    </xf>
    <xf numFmtId="0" fontId="22" fillId="0" borderId="45" xfId="0" applyFont="1" applyFill="1" applyBorder="1" applyAlignment="1">
      <alignment vertical="center"/>
    </xf>
    <xf numFmtId="0" fontId="22" fillId="0" borderId="41" xfId="0" applyFont="1" applyFill="1" applyBorder="1" applyAlignment="1">
      <alignment vertical="center"/>
    </xf>
    <xf numFmtId="0" fontId="22" fillId="0" borderId="46" xfId="0" applyFont="1" applyFill="1" applyBorder="1" applyAlignment="1">
      <alignment vertical="center"/>
    </xf>
    <xf numFmtId="0" fontId="22" fillId="0" borderId="53" xfId="0" applyFont="1" applyFill="1" applyBorder="1" applyAlignment="1">
      <alignment horizontal="center" vertical="center"/>
    </xf>
    <xf numFmtId="0" fontId="35" fillId="0" borderId="0" xfId="0" applyFont="1" applyFill="1" applyBorder="1" applyAlignment="1">
      <alignment vertical="center" wrapText="1"/>
    </xf>
    <xf numFmtId="0" fontId="31" fillId="0" borderId="11" xfId="0" applyFont="1" applyFill="1" applyBorder="1" applyAlignment="1">
      <alignment horizontal="center" vertical="center"/>
    </xf>
    <xf numFmtId="0" fontId="31" fillId="0" borderId="4" xfId="0" applyFont="1" applyFill="1" applyBorder="1" applyAlignment="1">
      <alignment horizontal="center" vertical="center"/>
    </xf>
    <xf numFmtId="0" fontId="0" fillId="0" borderId="0" xfId="0" applyFill="1"/>
    <xf numFmtId="4" fontId="18" fillId="0" borderId="49" xfId="0" applyNumberFormat="1" applyFont="1" applyFill="1" applyBorder="1" applyAlignment="1">
      <alignment vertical="center"/>
    </xf>
    <xf numFmtId="0" fontId="17" fillId="0" borderId="0" xfId="0" applyFont="1" applyFill="1" applyAlignment="1">
      <alignment horizontal="center" vertical="center"/>
    </xf>
    <xf numFmtId="0" fontId="16" fillId="3" borderId="0" xfId="0" applyFont="1" applyFill="1" applyAlignment="1">
      <alignment horizontal="left" vertical="center"/>
    </xf>
    <xf numFmtId="0" fontId="17" fillId="3" borderId="0" xfId="0" applyFont="1" applyFill="1" applyAlignment="1">
      <alignment horizontal="lef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7" fillId="3" borderId="0" xfId="0" applyFont="1" applyFill="1" applyAlignment="1">
      <alignment horizontal="center" vertical="center"/>
    </xf>
    <xf numFmtId="49" fontId="17" fillId="0" borderId="39" xfId="9" applyNumberFormat="1" applyFont="1" applyFill="1" applyBorder="1" applyAlignment="1">
      <alignment horizontal="center" vertical="center" wrapText="1"/>
    </xf>
    <xf numFmtId="49" fontId="7" fillId="0" borderId="54" xfId="9" applyNumberFormat="1" applyFont="1" applyFill="1" applyBorder="1" applyAlignment="1">
      <alignment horizontal="center" wrapText="1"/>
    </xf>
    <xf numFmtId="49" fontId="7" fillId="0" borderId="54" xfId="9" applyNumberFormat="1" applyFont="1" applyFill="1" applyBorder="1" applyAlignment="1">
      <alignment wrapText="1"/>
    </xf>
    <xf numFmtId="49" fontId="7" fillId="0" borderId="40" xfId="9" applyNumberFormat="1" applyFont="1" applyFill="1" applyBorder="1" applyAlignment="1">
      <alignment wrapText="1"/>
    </xf>
    <xf numFmtId="4" fontId="7" fillId="0" borderId="52" xfId="9" applyNumberFormat="1" applyFont="1" applyFill="1" applyBorder="1" applyAlignment="1">
      <alignment wrapText="1"/>
    </xf>
    <xf numFmtId="0" fontId="7" fillId="0" borderId="19" xfId="9" applyFont="1" applyFill="1" applyBorder="1" applyAlignment="1">
      <alignment horizontal="right" vertical="center" wrapText="1"/>
    </xf>
    <xf numFmtId="44" fontId="7" fillId="0" borderId="19" xfId="7" applyFont="1" applyFill="1" applyBorder="1" applyAlignment="1">
      <alignment horizontal="center" vertical="center"/>
    </xf>
    <xf numFmtId="0" fontId="17" fillId="0" borderId="22" xfId="0" applyFont="1" applyFill="1" applyBorder="1" applyAlignment="1">
      <alignment horizontal="center" vertical="center" wrapText="1"/>
    </xf>
    <xf numFmtId="0" fontId="17" fillId="0" borderId="22" xfId="0" applyFont="1" applyFill="1" applyBorder="1" applyAlignment="1">
      <alignment horizontal="center" vertical="center"/>
    </xf>
    <xf numFmtId="4" fontId="17" fillId="0" borderId="22" xfId="0" applyNumberFormat="1" applyFont="1" applyFill="1" applyBorder="1" applyAlignment="1">
      <alignment horizontal="center" vertical="center"/>
    </xf>
    <xf numFmtId="44" fontId="17" fillId="0" borderId="22" xfId="7" applyFont="1" applyFill="1" applyBorder="1" applyAlignment="1">
      <alignment horizontal="center" vertical="center"/>
    </xf>
    <xf numFmtId="0" fontId="16"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4" fontId="5" fillId="0" borderId="1" xfId="0" applyNumberFormat="1" applyFont="1" applyFill="1" applyBorder="1" applyAlignment="1">
      <alignment horizontal="center" vertical="center"/>
    </xf>
    <xf numFmtId="44" fontId="5" fillId="0" borderId="1" xfId="7" applyFont="1" applyFill="1" applyBorder="1" applyAlignment="1">
      <alignment horizontal="right" vertical="center"/>
    </xf>
    <xf numFmtId="44" fontId="16" fillId="0" borderId="1" xfId="7" applyFont="1" applyFill="1" applyBorder="1" applyAlignment="1">
      <alignment vertical="center"/>
    </xf>
    <xf numFmtId="0" fontId="16" fillId="0" borderId="1" xfId="0" applyFont="1" applyFill="1" applyBorder="1" applyAlignment="1">
      <alignment horizontal="justify" vertical="center" wrapText="1"/>
    </xf>
    <xf numFmtId="4" fontId="16" fillId="0" borderId="1" xfId="0" applyNumberFormat="1" applyFont="1" applyFill="1" applyBorder="1" applyAlignment="1">
      <alignment horizontal="center" vertical="center"/>
    </xf>
    <xf numFmtId="170" fontId="16" fillId="0" borderId="1" xfId="0" applyNumberFormat="1" applyFont="1" applyFill="1" applyBorder="1" applyAlignment="1">
      <alignment horizontal="right" vertical="center"/>
    </xf>
    <xf numFmtId="0" fontId="17" fillId="0" borderId="1" xfId="0" applyFont="1" applyFill="1" applyBorder="1" applyAlignment="1">
      <alignment horizontal="right" vertical="center"/>
    </xf>
    <xf numFmtId="44" fontId="17" fillId="0" borderId="1" xfId="7" applyFont="1" applyFill="1" applyBorder="1" applyAlignment="1">
      <alignment vertical="center"/>
    </xf>
    <xf numFmtId="49" fontId="7" fillId="0" borderId="54" xfId="9" applyNumberFormat="1" applyFont="1" applyFill="1" applyBorder="1" applyAlignment="1">
      <alignment vertical="center" wrapText="1"/>
    </xf>
    <xf numFmtId="49" fontId="7" fillId="0" borderId="40" xfId="9" applyNumberFormat="1" applyFont="1" applyFill="1" applyBorder="1" applyAlignment="1">
      <alignment vertical="center" wrapText="1"/>
    </xf>
    <xf numFmtId="4" fontId="7" fillId="0" borderId="52" xfId="9" applyNumberFormat="1" applyFont="1" applyFill="1" applyBorder="1" applyAlignment="1">
      <alignment vertical="center" wrapText="1"/>
    </xf>
    <xf numFmtId="44" fontId="5" fillId="0" borderId="1" xfId="7" applyNumberFormat="1" applyFont="1" applyFill="1" applyBorder="1" applyAlignment="1">
      <alignment horizontal="right" vertical="center"/>
    </xf>
    <xf numFmtId="10" fontId="32" fillId="4" borderId="1" xfId="3" applyNumberFormat="1" applyFont="1" applyFill="1" applyBorder="1" applyAlignment="1">
      <alignment horizontal="right" vertical="center"/>
    </xf>
    <xf numFmtId="0" fontId="43" fillId="0" borderId="0" xfId="0" applyFont="1" applyFill="1" applyBorder="1" applyAlignment="1">
      <alignment horizontal="center" vertical="center"/>
    </xf>
    <xf numFmtId="0" fontId="14" fillId="0" borderId="45" xfId="0" applyFont="1" applyFill="1" applyBorder="1" applyAlignment="1"/>
    <xf numFmtId="0" fontId="14" fillId="0" borderId="41" xfId="0" applyFont="1" applyFill="1" applyBorder="1" applyAlignment="1"/>
    <xf numFmtId="0" fontId="14" fillId="0" borderId="46" xfId="0" applyFont="1" applyFill="1" applyBorder="1" applyAlignment="1"/>
    <xf numFmtId="0" fontId="16" fillId="0" borderId="1" xfId="0" applyNumberFormat="1" applyFont="1" applyFill="1" applyBorder="1" applyAlignment="1">
      <alignment horizontal="center" vertical="center" wrapText="1"/>
    </xf>
    <xf numFmtId="0" fontId="18" fillId="0" borderId="49" xfId="0" applyFont="1" applyFill="1" applyBorder="1" applyAlignment="1">
      <alignment horizontal="center" vertical="center"/>
    </xf>
    <xf numFmtId="0" fontId="16" fillId="0" borderId="6" xfId="0" applyFont="1" applyFill="1" applyBorder="1" applyAlignment="1">
      <alignment horizontal="justify" vertical="center"/>
    </xf>
    <xf numFmtId="0" fontId="14" fillId="0" borderId="0" xfId="0" applyFont="1" applyFill="1" applyBorder="1" applyAlignment="1"/>
    <xf numFmtId="10" fontId="17" fillId="0" borderId="44" xfId="3" applyNumberFormat="1" applyFont="1" applyFill="1" applyBorder="1" applyAlignment="1">
      <alignment horizontal="right" vertical="center" wrapText="1"/>
    </xf>
    <xf numFmtId="10" fontId="17" fillId="0" borderId="18" xfId="3" applyNumberFormat="1" applyFont="1" applyFill="1" applyBorder="1" applyAlignment="1">
      <alignment horizontal="right" vertical="center" wrapText="1"/>
    </xf>
    <xf numFmtId="0" fontId="22" fillId="0" borderId="7" xfId="0" applyFont="1" applyFill="1" applyBorder="1" applyAlignment="1">
      <alignment horizontal="justify" vertical="center"/>
    </xf>
    <xf numFmtId="0" fontId="31" fillId="0" borderId="5" xfId="0" applyFont="1" applyFill="1" applyBorder="1" applyAlignment="1">
      <alignment horizontal="center" vertical="center" wrapText="1"/>
    </xf>
    <xf numFmtId="0" fontId="32" fillId="0" borderId="9" xfId="0" applyFont="1" applyBorder="1" applyAlignment="1">
      <alignment horizontal="justify" vertical="center"/>
    </xf>
    <xf numFmtId="0" fontId="33" fillId="0" borderId="1" xfId="0" applyFont="1" applyBorder="1" applyAlignment="1">
      <alignment horizontal="justify" vertical="center" wrapText="1"/>
    </xf>
    <xf numFmtId="0" fontId="12" fillId="5" borderId="45" xfId="0" applyFont="1" applyFill="1" applyBorder="1" applyAlignment="1">
      <alignment horizontal="right" vertical="center"/>
    </xf>
    <xf numFmtId="0" fontId="12" fillId="5" borderId="41" xfId="0" applyFont="1" applyFill="1" applyBorder="1" applyAlignment="1">
      <alignment horizontal="right" vertical="center"/>
    </xf>
    <xf numFmtId="0" fontId="12" fillId="5" borderId="62" xfId="0" applyFont="1" applyFill="1" applyBorder="1" applyAlignment="1">
      <alignment horizontal="right" vertical="center"/>
    </xf>
    <xf numFmtId="0" fontId="7" fillId="6" borderId="45" xfId="0" applyFont="1" applyFill="1" applyBorder="1" applyAlignment="1">
      <alignment horizontal="left" vertical="center"/>
    </xf>
    <xf numFmtId="0" fontId="7" fillId="6" borderId="41" xfId="0" applyFont="1" applyFill="1" applyBorder="1" applyAlignment="1">
      <alignment horizontal="left" vertical="center"/>
    </xf>
    <xf numFmtId="0" fontId="32" fillId="4" borderId="26"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32" fillId="7" borderId="45" xfId="0" applyFont="1" applyFill="1" applyBorder="1" applyAlignment="1">
      <alignment horizontal="left" vertical="center"/>
    </xf>
    <xf numFmtId="0" fontId="32" fillId="7" borderId="41" xfId="0" applyFont="1" applyFill="1" applyBorder="1" applyAlignment="1">
      <alignment horizontal="left" vertical="center"/>
    </xf>
    <xf numFmtId="0" fontId="32" fillId="7" borderId="62" xfId="0" applyFont="1" applyFill="1" applyBorder="1" applyAlignment="1">
      <alignment horizontal="left" vertical="center"/>
    </xf>
    <xf numFmtId="0" fontId="39" fillId="0" borderId="45" xfId="0" applyFont="1" applyBorder="1" applyAlignment="1">
      <alignment horizontal="center"/>
    </xf>
    <xf numFmtId="0" fontId="39" fillId="0" borderId="41" xfId="0" applyFont="1" applyBorder="1" applyAlignment="1">
      <alignment horizontal="center"/>
    </xf>
    <xf numFmtId="0" fontId="39" fillId="0" borderId="46" xfId="0" applyFont="1" applyBorder="1" applyAlignment="1">
      <alignment horizontal="center"/>
    </xf>
    <xf numFmtId="0" fontId="42" fillId="0" borderId="0" xfId="0" applyFont="1" applyFill="1" applyAlignment="1">
      <alignment horizontal="center" wrapText="1"/>
    </xf>
    <xf numFmtId="0" fontId="30" fillId="0" borderId="51"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47" xfId="0" applyFont="1" applyBorder="1" applyAlignment="1">
      <alignment horizontal="center" vertical="center" wrapText="1"/>
    </xf>
    <xf numFmtId="0" fontId="9" fillId="0" borderId="50" xfId="0" applyFont="1" applyBorder="1" applyAlignment="1">
      <alignment horizontal="center" vertical="center"/>
    </xf>
    <xf numFmtId="0" fontId="9" fillId="0" borderId="0" xfId="0" applyFont="1" applyAlignment="1">
      <alignment horizontal="center" vertical="center"/>
    </xf>
    <xf numFmtId="0" fontId="9" fillId="3" borderId="50" xfId="0" applyFont="1" applyFill="1" applyBorder="1" applyAlignment="1">
      <alignment horizontal="center" vertical="center"/>
    </xf>
    <xf numFmtId="0" fontId="9" fillId="3" borderId="0" xfId="0" applyFont="1" applyFill="1" applyAlignment="1">
      <alignment horizontal="center" vertical="center"/>
    </xf>
    <xf numFmtId="0" fontId="9" fillId="0" borderId="51" xfId="0" applyFont="1" applyBorder="1" applyAlignment="1">
      <alignment horizontal="center" vertical="center"/>
    </xf>
    <xf numFmtId="0" fontId="9" fillId="0" borderId="29" xfId="0" applyFont="1" applyBorder="1" applyAlignment="1">
      <alignment horizontal="center" vertical="center"/>
    </xf>
    <xf numFmtId="0" fontId="9" fillId="0" borderId="47" xfId="0" applyFont="1" applyBorder="1" applyAlignment="1">
      <alignment horizontal="center" vertical="center"/>
    </xf>
    <xf numFmtId="0" fontId="9" fillId="0" borderId="44" xfId="0" applyFont="1" applyBorder="1" applyAlignment="1">
      <alignment horizontal="center" vertical="center"/>
    </xf>
    <xf numFmtId="0" fontId="9" fillId="0" borderId="43" xfId="0" applyFont="1" applyBorder="1" applyAlignment="1">
      <alignment horizontal="center" vertical="center"/>
    </xf>
    <xf numFmtId="0" fontId="9" fillId="0" borderId="28" xfId="0" applyFont="1" applyBorder="1" applyAlignment="1">
      <alignment horizontal="center" vertical="center"/>
    </xf>
    <xf numFmtId="0" fontId="9" fillId="0" borderId="18" xfId="0" applyFont="1" applyBorder="1" applyAlignment="1">
      <alignment horizontal="center" vertical="center"/>
    </xf>
    <xf numFmtId="0" fontId="11" fillId="3" borderId="45"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6" xfId="0" applyFont="1" applyFill="1" applyBorder="1" applyAlignment="1">
      <alignment horizontal="center" vertical="center"/>
    </xf>
    <xf numFmtId="0" fontId="10" fillId="0" borderId="45" xfId="0" applyFont="1" applyBorder="1" applyAlignment="1">
      <alignment horizontal="center" vertical="center" wrapText="1"/>
    </xf>
    <xf numFmtId="0" fontId="10" fillId="0" borderId="62" xfId="0" applyFont="1" applyBorder="1" applyAlignment="1">
      <alignment horizontal="center" vertical="center"/>
    </xf>
    <xf numFmtId="0" fontId="17" fillId="3" borderId="44" xfId="0" applyFont="1" applyFill="1" applyBorder="1" applyAlignment="1">
      <alignment horizontal="center" vertical="center" wrapText="1"/>
    </xf>
    <xf numFmtId="0" fontId="21" fillId="3" borderId="45" xfId="0" applyFont="1" applyFill="1" applyBorder="1" applyAlignment="1">
      <alignment horizontal="center" vertical="center"/>
    </xf>
    <xf numFmtId="0" fontId="21" fillId="3" borderId="41" xfId="0" applyFont="1" applyFill="1" applyBorder="1" applyAlignment="1">
      <alignment horizontal="center" vertical="center"/>
    </xf>
    <xf numFmtId="0" fontId="21" fillId="3" borderId="46" xfId="0" applyFont="1" applyFill="1" applyBorder="1" applyAlignment="1">
      <alignment horizontal="center" vertical="center"/>
    </xf>
    <xf numFmtId="0" fontId="38" fillId="0" borderId="45" xfId="0" applyFont="1" applyFill="1" applyBorder="1" applyAlignment="1">
      <alignment horizontal="center"/>
    </xf>
    <xf numFmtId="0" fontId="38" fillId="0" borderId="41" xfId="0" applyFont="1" applyFill="1" applyBorder="1" applyAlignment="1">
      <alignment horizontal="center"/>
    </xf>
    <xf numFmtId="0" fontId="17" fillId="0" borderId="45" xfId="2" applyFont="1" applyBorder="1" applyAlignment="1">
      <alignment horizontal="center" vertical="center" wrapText="1"/>
    </xf>
    <xf numFmtId="0" fontId="17" fillId="0" borderId="41" xfId="2" applyFont="1" applyBorder="1" applyAlignment="1">
      <alignment horizontal="center" vertical="center" wrapText="1"/>
    </xf>
    <xf numFmtId="0" fontId="17" fillId="0" borderId="46" xfId="2" applyFont="1" applyBorder="1" applyAlignment="1">
      <alignment horizontal="center" vertical="center" wrapText="1"/>
    </xf>
    <xf numFmtId="0" fontId="22" fillId="0" borderId="38" xfId="0" applyFont="1" applyFill="1" applyBorder="1" applyAlignment="1">
      <alignment horizontal="justify" vertical="center"/>
    </xf>
    <xf numFmtId="0" fontId="22" fillId="0" borderId="34" xfId="0" applyFont="1" applyFill="1" applyBorder="1" applyAlignment="1">
      <alignment horizontal="justify" vertical="center"/>
    </xf>
    <xf numFmtId="0" fontId="22" fillId="0" borderId="35" xfId="0" applyFont="1" applyFill="1" applyBorder="1" applyAlignment="1">
      <alignment horizontal="justify" vertical="center"/>
    </xf>
    <xf numFmtId="0" fontId="22" fillId="0" borderId="9" xfId="0" applyFont="1" applyFill="1" applyBorder="1" applyAlignment="1">
      <alignment horizontal="center" vertical="center"/>
    </xf>
    <xf numFmtId="0" fontId="22" fillId="0" borderId="14" xfId="0" applyFont="1" applyFill="1" applyBorder="1" applyAlignment="1">
      <alignment horizontal="center" vertical="center"/>
    </xf>
    <xf numFmtId="0" fontId="22" fillId="0" borderId="10" xfId="0" applyFont="1" applyFill="1" applyBorder="1" applyAlignment="1">
      <alignment horizontal="center" vertical="center"/>
    </xf>
    <xf numFmtId="0" fontId="22" fillId="0" borderId="31" xfId="0" applyFont="1" applyFill="1" applyBorder="1" applyAlignment="1">
      <alignment horizontal="center" vertical="center"/>
    </xf>
    <xf numFmtId="0" fontId="22" fillId="0" borderId="32" xfId="0" applyFont="1" applyFill="1" applyBorder="1" applyAlignment="1">
      <alignment horizontal="center" vertical="center"/>
    </xf>
    <xf numFmtId="0" fontId="22" fillId="0" borderId="21" xfId="0" applyFont="1" applyFill="1" applyBorder="1" applyAlignment="1">
      <alignment horizontal="center" vertical="center"/>
    </xf>
    <xf numFmtId="0" fontId="31" fillId="0" borderId="0" xfId="0" applyFont="1" applyBorder="1" applyAlignment="1">
      <alignment horizontal="right" vertical="center"/>
    </xf>
    <xf numFmtId="0" fontId="31" fillId="0" borderId="3"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20" xfId="0" applyFont="1" applyBorder="1" applyAlignment="1">
      <alignment horizontal="center" vertical="center" wrapText="1"/>
    </xf>
    <xf numFmtId="3" fontId="31" fillId="0" borderId="12" xfId="0" applyNumberFormat="1" applyFont="1" applyBorder="1" applyAlignment="1">
      <alignment horizontal="center" vertical="center" wrapText="1"/>
    </xf>
    <xf numFmtId="3" fontId="31" fillId="0" borderId="20" xfId="0" applyNumberFormat="1" applyFont="1" applyBorder="1" applyAlignment="1">
      <alignment horizontal="center" vertical="center" wrapText="1"/>
    </xf>
    <xf numFmtId="0" fontId="22" fillId="0" borderId="38" xfId="0" applyFont="1" applyBorder="1" applyAlignment="1">
      <alignment horizontal="justify" vertical="center"/>
    </xf>
    <xf numFmtId="0" fontId="22" fillId="0" borderId="34" xfId="0" applyFont="1" applyBorder="1" applyAlignment="1">
      <alignment horizontal="justify" vertical="center"/>
    </xf>
    <xf numFmtId="0" fontId="22" fillId="0" borderId="35" xfId="0" applyFont="1" applyBorder="1" applyAlignment="1">
      <alignment horizontal="justify" vertical="center"/>
    </xf>
    <xf numFmtId="0" fontId="38" fillId="0" borderId="46" xfId="0" applyFont="1" applyFill="1" applyBorder="1" applyAlignment="1">
      <alignment horizontal="center"/>
    </xf>
    <xf numFmtId="0" fontId="17" fillId="0" borderId="45" xfId="2" applyFont="1" applyFill="1" applyBorder="1" applyAlignment="1">
      <alignment horizontal="center" vertical="center" wrapText="1"/>
    </xf>
    <xf numFmtId="0" fontId="17" fillId="0" borderId="41" xfId="2" applyFont="1" applyFill="1" applyBorder="1" applyAlignment="1">
      <alignment horizontal="center" vertical="center" wrapText="1"/>
    </xf>
    <xf numFmtId="0" fontId="17" fillId="0" borderId="46" xfId="2"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2" fillId="0" borderId="6" xfId="0" applyFont="1" applyFill="1" applyBorder="1" applyAlignment="1">
      <alignment horizontal="justify" vertical="center"/>
    </xf>
    <xf numFmtId="0" fontId="22" fillId="0" borderId="1" xfId="0" applyFont="1" applyFill="1" applyBorder="1" applyAlignment="1">
      <alignment horizontal="justify" vertical="center"/>
    </xf>
    <xf numFmtId="0" fontId="31" fillId="0" borderId="3" xfId="0" applyFont="1" applyFill="1" applyBorder="1" applyAlignment="1">
      <alignment horizontal="left" vertical="center"/>
    </xf>
    <xf numFmtId="0" fontId="31" fillId="0" borderId="11" xfId="0" applyFont="1" applyFill="1" applyBorder="1" applyAlignment="1">
      <alignment horizontal="left" vertical="center"/>
    </xf>
    <xf numFmtId="0" fontId="22" fillId="0" borderId="5" xfId="0" applyFont="1" applyFill="1" applyBorder="1" applyAlignment="1">
      <alignment horizontal="justify" vertical="center"/>
    </xf>
    <xf numFmtId="0" fontId="22" fillId="0" borderId="7" xfId="0" applyFont="1" applyFill="1" applyBorder="1" applyAlignment="1">
      <alignment horizontal="justify" vertical="center"/>
    </xf>
    <xf numFmtId="0" fontId="22" fillId="0" borderId="8" xfId="0" applyFont="1" applyFill="1" applyBorder="1" applyAlignment="1">
      <alignment horizontal="justify" vertical="center"/>
    </xf>
    <xf numFmtId="0" fontId="7" fillId="0" borderId="1"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22" fillId="0" borderId="45" xfId="0" applyFont="1" applyFill="1" applyBorder="1" applyAlignment="1">
      <alignment horizontal="right" vertical="center"/>
    </xf>
    <xf numFmtId="0" fontId="22" fillId="0" borderId="41" xfId="0" applyFont="1" applyFill="1" applyBorder="1" applyAlignment="1">
      <alignment horizontal="right" vertical="center"/>
    </xf>
    <xf numFmtId="0" fontId="22" fillId="0" borderId="62" xfId="0" applyFont="1" applyFill="1" applyBorder="1" applyAlignment="1">
      <alignment horizontal="right" vertical="center"/>
    </xf>
    <xf numFmtId="0" fontId="31" fillId="0" borderId="0" xfId="0" applyFont="1" applyFill="1" applyBorder="1" applyAlignment="1">
      <alignment horizontal="right" vertical="center"/>
    </xf>
    <xf numFmtId="0" fontId="31" fillId="0" borderId="3"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45" xfId="0" applyFont="1" applyFill="1" applyBorder="1" applyAlignment="1">
      <alignment horizontal="center" vertical="center"/>
    </xf>
    <xf numFmtId="0" fontId="31" fillId="0" borderId="41" xfId="0" applyFont="1" applyFill="1" applyBorder="1" applyAlignment="1">
      <alignment horizontal="center" vertical="center"/>
    </xf>
    <xf numFmtId="0" fontId="31" fillId="0" borderId="46" xfId="0" applyFont="1" applyFill="1" applyBorder="1" applyAlignment="1">
      <alignment horizontal="center" vertical="center"/>
    </xf>
    <xf numFmtId="0" fontId="22" fillId="0" borderId="59" xfId="0" applyFont="1" applyFill="1" applyBorder="1" applyAlignment="1">
      <alignment horizontal="right" vertical="center"/>
    </xf>
    <xf numFmtId="0" fontId="22" fillId="0" borderId="57" xfId="0" applyFont="1" applyFill="1" applyBorder="1" applyAlignment="1">
      <alignment horizontal="right" vertical="center"/>
    </xf>
    <xf numFmtId="0" fontId="22" fillId="0" borderId="58" xfId="0" applyFont="1" applyFill="1" applyBorder="1" applyAlignment="1">
      <alignment horizontal="right" vertical="center"/>
    </xf>
    <xf numFmtId="0" fontId="22" fillId="0" borderId="48" xfId="0" applyFont="1" applyFill="1" applyBorder="1" applyAlignment="1">
      <alignment horizontal="right" vertical="center"/>
    </xf>
    <xf numFmtId="0" fontId="22" fillId="0" borderId="49" xfId="0" applyFont="1" applyFill="1" applyBorder="1" applyAlignment="1">
      <alignment horizontal="right" vertical="center"/>
    </xf>
    <xf numFmtId="0" fontId="22" fillId="0" borderId="45" xfId="0" applyFont="1" applyFill="1" applyBorder="1" applyAlignment="1">
      <alignment horizontal="left" vertical="center"/>
    </xf>
    <xf numFmtId="0" fontId="22" fillId="0" borderId="41" xfId="0" applyFont="1" applyFill="1" applyBorder="1" applyAlignment="1">
      <alignment horizontal="left" vertical="center"/>
    </xf>
    <xf numFmtId="0" fontId="22" fillId="0" borderId="46" xfId="0" applyFont="1" applyFill="1" applyBorder="1" applyAlignment="1">
      <alignment horizontal="left" vertical="center"/>
    </xf>
    <xf numFmtId="0" fontId="22" fillId="0" borderId="31" xfId="0" applyFont="1" applyFill="1" applyBorder="1" applyAlignment="1">
      <alignment horizontal="right" vertical="center"/>
    </xf>
    <xf numFmtId="0" fontId="22" fillId="0" borderId="32" xfId="0" applyFont="1" applyFill="1" applyBorder="1" applyAlignment="1">
      <alignment horizontal="right" vertical="center"/>
    </xf>
    <xf numFmtId="0" fontId="22" fillId="0" borderId="21" xfId="0" applyFont="1" applyFill="1" applyBorder="1" applyAlignment="1">
      <alignment horizontal="right" vertical="center"/>
    </xf>
    <xf numFmtId="0" fontId="43" fillId="0" borderId="45" xfId="0" applyFont="1" applyFill="1" applyBorder="1" applyAlignment="1">
      <alignment horizontal="center" vertical="center" wrapText="1"/>
    </xf>
    <xf numFmtId="0" fontId="43" fillId="0" borderId="41" xfId="0" applyFont="1" applyFill="1" applyBorder="1" applyAlignment="1">
      <alignment horizontal="center" vertical="center"/>
    </xf>
    <xf numFmtId="0" fontId="43" fillId="0" borderId="46" xfId="0" applyFont="1" applyFill="1" applyBorder="1" applyAlignment="1">
      <alignment horizontal="center" vertical="center"/>
    </xf>
    <xf numFmtId="0" fontId="17" fillId="0" borderId="6" xfId="0" applyFont="1" applyFill="1" applyBorder="1" applyAlignment="1">
      <alignment horizontal="justify" vertical="center"/>
    </xf>
    <xf numFmtId="0" fontId="17" fillId="0" borderId="1" xfId="0" applyFont="1" applyFill="1" applyBorder="1" applyAlignment="1">
      <alignment horizontal="justify" vertical="center"/>
    </xf>
    <xf numFmtId="0" fontId="17" fillId="0" borderId="5" xfId="0" applyFont="1" applyFill="1" applyBorder="1" applyAlignment="1">
      <alignment horizontal="justify" vertical="center"/>
    </xf>
    <xf numFmtId="0" fontId="18" fillId="0" borderId="1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35" fillId="0" borderId="51" xfId="0" applyFont="1" applyFill="1" applyBorder="1" applyAlignment="1">
      <alignment horizontal="center" vertical="center" wrapText="1"/>
    </xf>
    <xf numFmtId="0" fontId="35" fillId="0" borderId="29"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5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44"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 fillId="0" borderId="9" xfId="0" applyFont="1" applyFill="1" applyBorder="1" applyAlignment="1">
      <alignment horizontal="justify" vertical="center"/>
    </xf>
    <xf numFmtId="0" fontId="17" fillId="0" borderId="14" xfId="0" applyFont="1" applyFill="1" applyBorder="1" applyAlignment="1">
      <alignment horizontal="justify" vertical="center"/>
    </xf>
    <xf numFmtId="0" fontId="17" fillId="0" borderId="10" xfId="0" applyFont="1" applyFill="1" applyBorder="1" applyAlignment="1">
      <alignment horizontal="justify" vertical="center"/>
    </xf>
    <xf numFmtId="0" fontId="18" fillId="0" borderId="45"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62" xfId="0" applyFont="1" applyFill="1" applyBorder="1" applyAlignment="1">
      <alignment horizontal="center" vertical="center"/>
    </xf>
    <xf numFmtId="0" fontId="18" fillId="0" borderId="59" xfId="0" applyFont="1" applyFill="1" applyBorder="1" applyAlignment="1">
      <alignment horizontal="center" vertical="center"/>
    </xf>
    <xf numFmtId="0" fontId="18" fillId="0" borderId="57" xfId="0" applyFont="1" applyFill="1" applyBorder="1" applyAlignment="1">
      <alignment horizontal="center" vertical="center"/>
    </xf>
    <xf numFmtId="0" fontId="18" fillId="0" borderId="58" xfId="0"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37" fillId="0" borderId="28" xfId="0" applyFont="1" applyFill="1" applyBorder="1" applyAlignment="1">
      <alignment horizontal="center" vertical="center"/>
    </xf>
    <xf numFmtId="0" fontId="7" fillId="0" borderId="19"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7" fillId="0" borderId="16" xfId="0" applyFont="1" applyFill="1" applyBorder="1" applyAlignment="1">
      <alignment horizontal="justify" vertical="center"/>
    </xf>
    <xf numFmtId="0" fontId="18" fillId="0" borderId="48" xfId="0" applyFont="1" applyFill="1" applyBorder="1" applyAlignment="1">
      <alignment horizontal="center" vertical="center"/>
    </xf>
    <xf numFmtId="0" fontId="18" fillId="0" borderId="49" xfId="0" applyFont="1" applyFill="1" applyBorder="1" applyAlignment="1">
      <alignment horizontal="center" vertical="center"/>
    </xf>
    <xf numFmtId="0" fontId="37" fillId="0" borderId="43" xfId="0" applyFont="1" applyFill="1" applyBorder="1" applyAlignment="1">
      <alignment horizontal="center" vertical="center"/>
    </xf>
    <xf numFmtId="0" fontId="37" fillId="0" borderId="18" xfId="0" applyFont="1" applyFill="1" applyBorder="1" applyAlignment="1">
      <alignment horizontal="center" vertical="center"/>
    </xf>
    <xf numFmtId="0" fontId="35" fillId="0" borderId="43" xfId="0" applyFont="1" applyFill="1" applyBorder="1" applyAlignment="1">
      <alignment horizontal="center" vertical="center" wrapText="1"/>
    </xf>
    <xf numFmtId="0" fontId="35" fillId="0" borderId="28"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6" fillId="0" borderId="0"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17" xfId="0" applyFont="1" applyFill="1" applyBorder="1" applyAlignment="1">
      <alignment horizontal="center" vertical="center"/>
    </xf>
    <xf numFmtId="0" fontId="18" fillId="0" borderId="22" xfId="0" applyFont="1" applyFill="1" applyBorder="1" applyAlignment="1">
      <alignment horizontal="center" vertical="center"/>
    </xf>
    <xf numFmtId="0" fontId="14" fillId="0" borderId="0" xfId="0" applyFont="1" applyFill="1" applyBorder="1" applyAlignment="1">
      <alignment horizontal="center"/>
    </xf>
    <xf numFmtId="0" fontId="36" fillId="0" borderId="51"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47" xfId="0" applyFont="1" applyFill="1" applyBorder="1" applyAlignment="1">
      <alignment horizontal="center" vertical="center"/>
    </xf>
    <xf numFmtId="0" fontId="17" fillId="3" borderId="0" xfId="0" applyFont="1" applyFill="1" applyAlignment="1">
      <alignment horizontal="center" vertical="center"/>
    </xf>
    <xf numFmtId="0" fontId="43" fillId="0" borderId="45" xfId="0" applyFont="1" applyFill="1" applyBorder="1" applyAlignment="1">
      <alignment horizontal="center" vertical="center"/>
    </xf>
    <xf numFmtId="0" fontId="44" fillId="0" borderId="51" xfId="0" applyFont="1" applyFill="1" applyBorder="1" applyAlignment="1">
      <alignment horizontal="center" vertical="center" wrapText="1"/>
    </xf>
    <xf numFmtId="0" fontId="44" fillId="0" borderId="29" xfId="0" applyFont="1" applyFill="1" applyBorder="1" applyAlignment="1">
      <alignment horizontal="center" vertical="center" wrapText="1"/>
    </xf>
    <xf numFmtId="0" fontId="44" fillId="0" borderId="47"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28"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17" fillId="0" borderId="9" xfId="9" applyFont="1" applyFill="1" applyBorder="1" applyAlignment="1">
      <alignment horizontal="right" vertical="center" wrapText="1"/>
    </xf>
    <xf numFmtId="0" fontId="17" fillId="0" borderId="14" xfId="9" applyFont="1" applyFill="1" applyBorder="1" applyAlignment="1">
      <alignment horizontal="right" vertical="center" wrapText="1"/>
    </xf>
    <xf numFmtId="0" fontId="17" fillId="0" borderId="10" xfId="9" applyFont="1" applyFill="1" applyBorder="1" applyAlignment="1">
      <alignment horizontal="right" vertical="center" wrapText="1"/>
    </xf>
    <xf numFmtId="0" fontId="17" fillId="0" borderId="9" xfId="9" applyFont="1" applyFill="1" applyBorder="1" applyAlignment="1">
      <alignment horizontal="center" vertical="center" wrapText="1"/>
    </xf>
    <xf numFmtId="0" fontId="17" fillId="0" borderId="14" xfId="9" applyFont="1" applyFill="1" applyBorder="1" applyAlignment="1">
      <alignment horizontal="center" vertical="center" wrapText="1"/>
    </xf>
    <xf numFmtId="0" fontId="17" fillId="0" borderId="16" xfId="9" applyFont="1" applyFill="1" applyBorder="1" applyAlignment="1">
      <alignment horizontal="center" vertical="center" wrapText="1"/>
    </xf>
    <xf numFmtId="0" fontId="10" fillId="0" borderId="45" xfId="9" applyFont="1" applyFill="1" applyBorder="1" applyAlignment="1">
      <alignment horizontal="left" vertical="center" wrapText="1"/>
    </xf>
    <xf numFmtId="0" fontId="10" fillId="0" borderId="41" xfId="9" applyFont="1" applyFill="1" applyBorder="1" applyAlignment="1">
      <alignment horizontal="left" vertical="center" wrapText="1"/>
    </xf>
    <xf numFmtId="0" fontId="10" fillId="0" borderId="46" xfId="9" applyFont="1" applyFill="1" applyBorder="1" applyAlignment="1">
      <alignment horizontal="left" vertical="center" wrapText="1"/>
    </xf>
    <xf numFmtId="0" fontId="10" fillId="0" borderId="45" xfId="9" applyFont="1" applyFill="1" applyBorder="1" applyAlignment="1">
      <alignment horizontal="center" vertical="center" wrapText="1"/>
    </xf>
    <xf numFmtId="0" fontId="10" fillId="0" borderId="41" xfId="9" applyFont="1" applyFill="1" applyBorder="1" applyAlignment="1">
      <alignment horizontal="center" vertical="center" wrapText="1"/>
    </xf>
    <xf numFmtId="0" fontId="10" fillId="0" borderId="46" xfId="9" applyFont="1" applyFill="1" applyBorder="1" applyAlignment="1">
      <alignment horizontal="center" vertical="center" wrapText="1"/>
    </xf>
    <xf numFmtId="0" fontId="16" fillId="0" borderId="31" xfId="2" applyNumberFormat="1" applyFont="1" applyFill="1" applyBorder="1" applyAlignment="1">
      <alignment horizontal="left" vertical="center"/>
    </xf>
    <xf numFmtId="0" fontId="16" fillId="0" borderId="32" xfId="2" applyNumberFormat="1" applyFont="1" applyFill="1" applyBorder="1" applyAlignment="1">
      <alignment horizontal="left" vertical="center"/>
    </xf>
    <xf numFmtId="0" fontId="16" fillId="0" borderId="55" xfId="2" applyNumberFormat="1" applyFont="1" applyFill="1" applyBorder="1" applyAlignment="1">
      <alignment horizontal="left" vertical="center"/>
    </xf>
    <xf numFmtId="0" fontId="16" fillId="0" borderId="9" xfId="9" applyFont="1" applyFill="1" applyBorder="1" applyAlignment="1">
      <alignment wrapText="1"/>
    </xf>
    <xf numFmtId="0" fontId="16" fillId="0" borderId="14" xfId="9" applyFont="1" applyFill="1" applyBorder="1" applyAlignment="1">
      <alignment wrapText="1"/>
    </xf>
    <xf numFmtId="0" fontId="16" fillId="0" borderId="16" xfId="9" applyFont="1" applyFill="1" applyBorder="1" applyAlignment="1">
      <alignment wrapText="1"/>
    </xf>
    <xf numFmtId="0" fontId="10" fillId="0" borderId="62" xfId="9" applyFont="1" applyFill="1" applyBorder="1" applyAlignment="1">
      <alignment horizontal="center" vertical="center" wrapText="1"/>
    </xf>
    <xf numFmtId="0" fontId="17" fillId="0" borderId="9" xfId="9" applyFont="1" applyFill="1" applyBorder="1" applyAlignment="1">
      <alignment horizontal="right" vertical="center" wrapText="1" indent="1"/>
    </xf>
    <xf numFmtId="0" fontId="17" fillId="0" borderId="14" xfId="9" applyFont="1" applyFill="1" applyBorder="1" applyAlignment="1">
      <alignment horizontal="right" vertical="center" wrapText="1" indent="1"/>
    </xf>
    <xf numFmtId="0" fontId="17" fillId="0" borderId="10" xfId="9" applyFont="1" applyFill="1" applyBorder="1" applyAlignment="1">
      <alignment horizontal="right" vertical="center" wrapText="1" indent="1"/>
    </xf>
    <xf numFmtId="0" fontId="17" fillId="0" borderId="29" xfId="2" applyFont="1" applyFill="1" applyBorder="1" applyAlignment="1">
      <alignment horizontal="right" vertical="center" wrapText="1"/>
    </xf>
    <xf numFmtId="0" fontId="17" fillId="0" borderId="0" xfId="2" applyFont="1" applyFill="1" applyBorder="1" applyAlignment="1">
      <alignment horizontal="right" vertical="center" wrapText="1"/>
    </xf>
    <xf numFmtId="0" fontId="17" fillId="0" borderId="28" xfId="2" applyFont="1" applyFill="1" applyBorder="1" applyAlignment="1">
      <alignment horizontal="right" vertical="center" wrapText="1"/>
    </xf>
    <xf numFmtId="0" fontId="17" fillId="0" borderId="59" xfId="9" applyFont="1" applyFill="1" applyBorder="1" applyAlignment="1">
      <alignment horizontal="right" vertical="center" wrapText="1"/>
    </xf>
    <xf numFmtId="0" fontId="17" fillId="0" borderId="57" xfId="9" applyFont="1" applyFill="1" applyBorder="1" applyAlignment="1">
      <alignment horizontal="right" vertical="center" wrapText="1"/>
    </xf>
    <xf numFmtId="0" fontId="17" fillId="0" borderId="58" xfId="9" applyFont="1" applyFill="1" applyBorder="1" applyAlignment="1">
      <alignment horizontal="right" vertical="center" wrapText="1"/>
    </xf>
    <xf numFmtId="0" fontId="16" fillId="0" borderId="43" xfId="2" applyNumberFormat="1" applyFont="1" applyFill="1" applyBorder="1" applyAlignment="1">
      <alignment horizontal="left" vertical="center"/>
    </xf>
    <xf numFmtId="0" fontId="16" fillId="0" borderId="28" xfId="2" applyNumberFormat="1" applyFont="1" applyFill="1" applyBorder="1" applyAlignment="1">
      <alignment horizontal="left" vertical="center"/>
    </xf>
    <xf numFmtId="0" fontId="16" fillId="0" borderId="18" xfId="2" applyNumberFormat="1" applyFont="1" applyFill="1" applyBorder="1" applyAlignment="1">
      <alignment horizontal="left" vertical="center"/>
    </xf>
    <xf numFmtId="0" fontId="7" fillId="0" borderId="45" xfId="9" applyFont="1" applyFill="1" applyBorder="1" applyAlignment="1">
      <alignment horizontal="justify" vertical="center" wrapText="1"/>
    </xf>
    <xf numFmtId="0" fontId="7" fillId="0" borderId="41" xfId="9" applyFont="1" applyFill="1" applyBorder="1" applyAlignment="1">
      <alignment horizontal="justify" vertical="center" wrapText="1"/>
    </xf>
    <xf numFmtId="0" fontId="7" fillId="0" borderId="46" xfId="9" applyFont="1" applyFill="1" applyBorder="1" applyAlignment="1">
      <alignment horizontal="justify" vertical="center" wrapText="1"/>
    </xf>
    <xf numFmtId="0" fontId="16" fillId="0" borderId="26" xfId="0" applyFont="1" applyFill="1" applyBorder="1" applyAlignment="1">
      <alignment horizontal="justify" vertical="center" wrapText="1"/>
    </xf>
    <xf numFmtId="0" fontId="16" fillId="0" borderId="14" xfId="0" applyFont="1" applyFill="1" applyBorder="1" applyAlignment="1">
      <alignment horizontal="justify" vertical="center" wrapText="1"/>
    </xf>
    <xf numFmtId="0" fontId="16" fillId="0" borderId="10" xfId="0" applyFont="1" applyFill="1" applyBorder="1" applyAlignment="1">
      <alignment horizontal="justify" vertical="center" wrapText="1"/>
    </xf>
    <xf numFmtId="0" fontId="7" fillId="0" borderId="45" xfId="9" applyFont="1" applyFill="1" applyBorder="1" applyAlignment="1">
      <alignment horizontal="left" vertical="center" wrapText="1"/>
    </xf>
    <xf numFmtId="0" fontId="7" fillId="0" borderId="41" xfId="9" applyFont="1" applyFill="1" applyBorder="1" applyAlignment="1">
      <alignment horizontal="left" vertical="center" wrapText="1"/>
    </xf>
    <xf numFmtId="0" fontId="7" fillId="0" borderId="46" xfId="9" applyFont="1" applyFill="1" applyBorder="1" applyAlignment="1">
      <alignment horizontal="left" vertical="center" wrapText="1"/>
    </xf>
    <xf numFmtId="0" fontId="7" fillId="0" borderId="45" xfId="2" applyFont="1" applyFill="1" applyBorder="1" applyAlignment="1">
      <alignment horizontal="center" vertical="center" wrapText="1"/>
    </xf>
    <xf numFmtId="0" fontId="7" fillId="0" borderId="41" xfId="2" applyFont="1" applyFill="1" applyBorder="1" applyAlignment="1">
      <alignment horizontal="center" vertical="center" wrapText="1"/>
    </xf>
    <xf numFmtId="0" fontId="7" fillId="0" borderId="46" xfId="2" applyFont="1" applyFill="1" applyBorder="1" applyAlignment="1">
      <alignment horizontal="center" vertical="center" wrapText="1"/>
    </xf>
    <xf numFmtId="0" fontId="7" fillId="0" borderId="29" xfId="2" applyFont="1" applyFill="1" applyBorder="1" applyAlignment="1">
      <alignment horizontal="right" vertical="center" wrapText="1"/>
    </xf>
    <xf numFmtId="0" fontId="7" fillId="0" borderId="0" xfId="2" applyFont="1" applyFill="1" applyBorder="1" applyAlignment="1">
      <alignment horizontal="right" vertical="center" wrapText="1"/>
    </xf>
    <xf numFmtId="0" fontId="7" fillId="0" borderId="28" xfId="2" applyFont="1" applyFill="1" applyBorder="1" applyAlignment="1">
      <alignment horizontal="right" vertical="center" wrapText="1"/>
    </xf>
    <xf numFmtId="0" fontId="34" fillId="0" borderId="0" xfId="0" applyFont="1" applyAlignment="1">
      <alignment horizontal="center" vertical="center"/>
    </xf>
    <xf numFmtId="0" fontId="31" fillId="0" borderId="42"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35" xfId="0" applyFont="1" applyBorder="1" applyAlignment="1">
      <alignment horizontal="center" vertical="center" wrapText="1"/>
    </xf>
    <xf numFmtId="0" fontId="22" fillId="0" borderId="9" xfId="0" applyFont="1" applyBorder="1" applyAlignment="1">
      <alignment horizontal="justify" vertical="center"/>
    </xf>
    <xf numFmtId="0" fontId="22" fillId="0" borderId="14" xfId="0" applyFont="1" applyBorder="1" applyAlignment="1">
      <alignment horizontal="justify" vertical="center"/>
    </xf>
    <xf numFmtId="0" fontId="22" fillId="0" borderId="16" xfId="0" applyFont="1" applyBorder="1" applyAlignment="1">
      <alignment horizontal="justify" vertical="center"/>
    </xf>
    <xf numFmtId="0" fontId="32" fillId="0" borderId="0" xfId="0" applyFont="1" applyAlignment="1">
      <alignment horizontal="center" vertical="center"/>
    </xf>
    <xf numFmtId="0" fontId="32" fillId="0" borderId="9" xfId="0" applyFont="1" applyBorder="1" applyAlignment="1">
      <alignment horizontal="justify" vertical="center"/>
    </xf>
    <xf numFmtId="0" fontId="32" fillId="0" borderId="14" xfId="0" applyFont="1" applyBorder="1" applyAlignment="1">
      <alignment horizontal="justify" vertical="center"/>
    </xf>
    <xf numFmtId="0" fontId="32" fillId="0" borderId="16" xfId="0" applyFont="1" applyBorder="1" applyAlignment="1">
      <alignment horizontal="justify" vertical="center"/>
    </xf>
    <xf numFmtId="0" fontId="38" fillId="0" borderId="51" xfId="0" applyFont="1" applyBorder="1" applyAlignment="1">
      <alignment horizontal="center" vertical="center"/>
    </xf>
    <xf numFmtId="0" fontId="38" fillId="0" borderId="29" xfId="0" applyFont="1" applyBorder="1" applyAlignment="1">
      <alignment horizontal="center" vertical="center"/>
    </xf>
    <xf numFmtId="0" fontId="38" fillId="0" borderId="47" xfId="0" applyFont="1" applyBorder="1" applyAlignment="1">
      <alignment horizontal="center" vertical="center"/>
    </xf>
    <xf numFmtId="0" fontId="38" fillId="0" borderId="50" xfId="0" applyFont="1" applyBorder="1" applyAlignment="1">
      <alignment horizontal="center" vertical="top"/>
    </xf>
    <xf numFmtId="0" fontId="38" fillId="0" borderId="44" xfId="0" applyFont="1" applyBorder="1" applyAlignment="1">
      <alignment horizontal="center" vertical="top"/>
    </xf>
    <xf numFmtId="0" fontId="15" fillId="0" borderId="17" xfId="0" applyFont="1" applyBorder="1" applyAlignment="1">
      <alignment horizontal="center" vertical="center"/>
    </xf>
    <xf numFmtId="0" fontId="15" fillId="0" borderId="37" xfId="0" applyFont="1" applyBorder="1" applyAlignment="1">
      <alignment horizontal="center" vertical="center"/>
    </xf>
    <xf numFmtId="0" fontId="15" fillId="0" borderId="22" xfId="0" applyFont="1" applyBorder="1" applyAlignment="1">
      <alignment horizontal="left" vertical="center"/>
    </xf>
    <xf numFmtId="0" fontId="15" fillId="0" borderId="33" xfId="0" applyFont="1" applyBorder="1" applyAlignment="1">
      <alignment horizontal="left" vertical="center"/>
    </xf>
    <xf numFmtId="0" fontId="15" fillId="0" borderId="25" xfId="0" applyFont="1" applyBorder="1" applyAlignment="1">
      <alignment horizontal="center" vertical="center"/>
    </xf>
    <xf numFmtId="0" fontId="15" fillId="0" borderId="19" xfId="0" applyFont="1" applyBorder="1" applyAlignment="1">
      <alignment horizontal="left" vertical="center"/>
    </xf>
    <xf numFmtId="0" fontId="15" fillId="0" borderId="37"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33" xfId="0" applyFont="1" applyFill="1" applyBorder="1" applyAlignment="1">
      <alignment horizontal="left" vertical="center"/>
    </xf>
    <xf numFmtId="0" fontId="15" fillId="0" borderId="19" xfId="0" applyFont="1" applyFill="1" applyBorder="1" applyAlignment="1">
      <alignment horizontal="left" vertical="center"/>
    </xf>
    <xf numFmtId="0" fontId="39" fillId="2" borderId="11" xfId="0" applyFont="1" applyFill="1" applyBorder="1" applyAlignment="1">
      <alignment horizontal="center" vertical="center"/>
    </xf>
    <xf numFmtId="0" fontId="39" fillId="2" borderId="4" xfId="0" applyFont="1" applyFill="1" applyBorder="1" applyAlignment="1">
      <alignment horizontal="center" vertical="center"/>
    </xf>
    <xf numFmtId="0" fontId="15" fillId="0" borderId="42" xfId="0" applyFont="1" applyBorder="1" applyAlignment="1">
      <alignment horizontal="center" vertical="center"/>
    </xf>
    <xf numFmtId="0" fontId="15" fillId="0" borderId="12" xfId="0" applyFont="1" applyBorder="1" applyAlignment="1">
      <alignment horizontal="left" vertical="center"/>
    </xf>
    <xf numFmtId="0" fontId="39" fillId="2" borderId="3"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0" fontId="39" fillId="2" borderId="31" xfId="0" applyFont="1" applyFill="1" applyBorder="1" applyAlignment="1">
      <alignment horizontal="right" vertical="center"/>
    </xf>
    <xf numFmtId="0" fontId="39" fillId="2" borderId="21" xfId="0" applyFont="1" applyFill="1" applyBorder="1" applyAlignment="1">
      <alignment horizontal="right" vertical="center"/>
    </xf>
    <xf numFmtId="0" fontId="15" fillId="0" borderId="17" xfId="0" applyFont="1" applyFill="1" applyBorder="1" applyAlignment="1">
      <alignment horizontal="center" vertical="center"/>
    </xf>
    <xf numFmtId="0" fontId="15" fillId="0" borderId="22" xfId="0" applyFont="1" applyFill="1" applyBorder="1" applyAlignment="1">
      <alignment horizontal="left" vertical="center"/>
    </xf>
    <xf numFmtId="0" fontId="39" fillId="0" borderId="9" xfId="0" applyFont="1" applyFill="1" applyBorder="1" applyAlignment="1">
      <alignment horizontal="justify" vertical="center"/>
    </xf>
    <xf numFmtId="0" fontId="39" fillId="0" borderId="14" xfId="0" applyFont="1" applyFill="1" applyBorder="1" applyAlignment="1">
      <alignment horizontal="justify" vertical="center"/>
    </xf>
    <xf numFmtId="0" fontId="39" fillId="0" borderId="16" xfId="0" applyFont="1" applyFill="1" applyBorder="1" applyAlignment="1">
      <alignment horizontal="justify" vertical="center"/>
    </xf>
    <xf numFmtId="0" fontId="39" fillId="0" borderId="9" xfId="0" applyFont="1" applyBorder="1" applyAlignment="1">
      <alignment horizontal="right" vertical="center"/>
    </xf>
    <xf numFmtId="0" fontId="39" fillId="0" borderId="10" xfId="0" applyFont="1" applyBorder="1" applyAlignment="1">
      <alignment horizontal="right" vertical="center"/>
    </xf>
    <xf numFmtId="0" fontId="33" fillId="0" borderId="0" xfId="0" applyFont="1" applyFill="1" applyBorder="1" applyAlignment="1">
      <alignment vertical="center"/>
    </xf>
    <xf numFmtId="0" fontId="34" fillId="0" borderId="0" xfId="0" applyFont="1" applyFill="1" applyAlignment="1">
      <alignment horizontal="center" vertical="center"/>
    </xf>
    <xf numFmtId="0" fontId="31" fillId="0" borderId="42"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5" xfId="0" applyFont="1" applyFill="1" applyBorder="1" applyAlignment="1">
      <alignment horizontal="center" vertical="center" wrapText="1"/>
    </xf>
    <xf numFmtId="0" fontId="40" fillId="0" borderId="0" xfId="0" applyFont="1" applyFill="1" applyBorder="1" applyAlignment="1">
      <alignment vertical="center"/>
    </xf>
    <xf numFmtId="0" fontId="31" fillId="0" borderId="25" xfId="0" applyFont="1" applyFill="1" applyBorder="1" applyAlignment="1">
      <alignment horizontal="center" vertical="center" wrapText="1"/>
    </xf>
    <xf numFmtId="9" fontId="31" fillId="0" borderId="40" xfId="3" applyFont="1" applyFill="1" applyBorder="1" applyAlignment="1">
      <alignment horizontal="center" vertical="center" wrapText="1"/>
    </xf>
    <xf numFmtId="0" fontId="22" fillId="0" borderId="9" xfId="0" applyFont="1" applyFill="1" applyBorder="1" applyAlignment="1">
      <alignment horizontal="justify" vertical="center"/>
    </xf>
    <xf numFmtId="0" fontId="22" fillId="0" borderId="14" xfId="0" applyFont="1" applyFill="1" applyBorder="1" applyAlignment="1">
      <alignment horizontal="justify" vertical="center"/>
    </xf>
    <xf numFmtId="0" fontId="22" fillId="0" borderId="16" xfId="0" applyFont="1" applyFill="1" applyBorder="1" applyAlignment="1">
      <alignment horizontal="justify" vertical="center"/>
    </xf>
    <xf numFmtId="0" fontId="32" fillId="0" borderId="0" xfId="0" applyFont="1" applyFill="1" applyBorder="1" applyAlignment="1">
      <alignment vertical="center"/>
    </xf>
    <xf numFmtId="0" fontId="33" fillId="0" borderId="6" xfId="0" applyFont="1" applyFill="1" applyBorder="1" applyAlignment="1">
      <alignment horizontal="justify" vertical="center"/>
    </xf>
    <xf numFmtId="10" fontId="33" fillId="0" borderId="1" xfId="3" applyNumberFormat="1" applyFont="1" applyFill="1" applyBorder="1" applyAlignment="1">
      <alignment horizontal="center" vertical="center"/>
    </xf>
    <xf numFmtId="0" fontId="32" fillId="0" borderId="6" xfId="0" applyFont="1" applyFill="1" applyBorder="1" applyAlignment="1">
      <alignment horizontal="justify" vertical="center"/>
    </xf>
    <xf numFmtId="10" fontId="32" fillId="0" borderId="1" xfId="3" applyNumberFormat="1" applyFont="1" applyFill="1" applyBorder="1" applyAlignment="1">
      <alignment horizontal="center" vertical="center"/>
    </xf>
    <xf numFmtId="10" fontId="32" fillId="0" borderId="16" xfId="3" applyNumberFormat="1" applyFont="1" applyFill="1" applyBorder="1" applyAlignment="1">
      <alignment horizontal="center" vertical="center"/>
    </xf>
    <xf numFmtId="0" fontId="32" fillId="0" borderId="9" xfId="0" applyFont="1" applyFill="1" applyBorder="1" applyAlignment="1">
      <alignment horizontal="justify" vertical="center"/>
    </xf>
    <xf numFmtId="9" fontId="32" fillId="0" borderId="14" xfId="3" applyFont="1" applyFill="1" applyBorder="1" applyAlignment="1">
      <alignment horizontal="center" vertical="center"/>
    </xf>
    <xf numFmtId="166" fontId="32" fillId="0" borderId="16" xfId="0" applyNumberFormat="1" applyFont="1" applyFill="1" applyBorder="1" applyAlignment="1">
      <alignment horizontal="center" vertical="center"/>
    </xf>
    <xf numFmtId="0" fontId="32" fillId="0" borderId="9" xfId="0" applyFont="1" applyFill="1" applyBorder="1" applyAlignment="1">
      <alignment horizontal="justify" vertical="center"/>
    </xf>
    <xf numFmtId="0" fontId="32" fillId="0" borderId="14" xfId="0" applyFont="1" applyFill="1" applyBorder="1" applyAlignment="1">
      <alignment horizontal="justify" vertical="center"/>
    </xf>
    <xf numFmtId="0" fontId="32" fillId="0" borderId="16" xfId="0" applyFont="1" applyFill="1" applyBorder="1" applyAlignment="1">
      <alignment horizontal="justify" vertical="center"/>
    </xf>
    <xf numFmtId="0" fontId="33" fillId="0" borderId="9" xfId="0" applyFont="1" applyFill="1" applyBorder="1" applyAlignment="1">
      <alignment horizontal="justify" vertical="center"/>
    </xf>
    <xf numFmtId="9" fontId="33" fillId="0" borderId="14" xfId="3" applyFont="1" applyFill="1" applyBorder="1" applyAlignment="1">
      <alignment horizontal="center" vertical="center"/>
    </xf>
    <xf numFmtId="166" fontId="33" fillId="0" borderId="16" xfId="0" applyNumberFormat="1" applyFont="1" applyFill="1" applyBorder="1" applyAlignment="1">
      <alignment horizontal="center" vertical="center"/>
    </xf>
    <xf numFmtId="10" fontId="33" fillId="0" borderId="5" xfId="3" applyNumberFormat="1" applyFont="1" applyFill="1" applyBorder="1" applyAlignment="1">
      <alignment horizontal="center" vertical="center"/>
    </xf>
    <xf numFmtId="10" fontId="22" fillId="0" borderId="8" xfId="3" applyNumberFormat="1" applyFont="1" applyFill="1" applyBorder="1" applyAlignment="1">
      <alignment horizontal="center" vertical="center"/>
    </xf>
    <xf numFmtId="10" fontId="22" fillId="0" borderId="2" xfId="3" applyNumberFormat="1" applyFont="1" applyFill="1" applyBorder="1" applyAlignment="1">
      <alignment horizontal="center" vertical="center"/>
    </xf>
    <xf numFmtId="0" fontId="38" fillId="0" borderId="51" xfId="0" applyFont="1" applyFill="1" applyBorder="1" applyAlignment="1">
      <alignment horizontal="center" vertical="center"/>
    </xf>
    <xf numFmtId="0" fontId="38" fillId="0" borderId="29" xfId="0" applyFont="1" applyFill="1" applyBorder="1" applyAlignment="1">
      <alignment horizontal="center" vertical="center"/>
    </xf>
    <xf numFmtId="0" fontId="38" fillId="0" borderId="47" xfId="0" applyFont="1" applyFill="1" applyBorder="1" applyAlignment="1">
      <alignment horizontal="center" vertical="center"/>
    </xf>
    <xf numFmtId="0" fontId="38" fillId="0" borderId="50" xfId="0" applyFont="1" applyFill="1" applyBorder="1" applyAlignment="1">
      <alignment horizontal="center" vertical="top"/>
    </xf>
    <xf numFmtId="0" fontId="38" fillId="0" borderId="0" xfId="0" applyFont="1" applyFill="1" applyBorder="1" applyAlignment="1">
      <alignment horizontal="center" vertical="top"/>
    </xf>
    <xf numFmtId="0" fontId="38" fillId="0" borderId="44" xfId="0" applyFont="1" applyFill="1" applyBorder="1" applyAlignment="1">
      <alignment horizontal="center" vertical="top"/>
    </xf>
    <xf numFmtId="0" fontId="34" fillId="0" borderId="50" xfId="0" applyFont="1" applyFill="1" applyBorder="1" applyAlignment="1">
      <alignment horizontal="left" vertical="top"/>
    </xf>
    <xf numFmtId="9" fontId="22" fillId="0" borderId="0" xfId="3" applyFont="1" applyFill="1" applyBorder="1" applyAlignment="1">
      <alignment horizontal="center" vertical="top"/>
    </xf>
    <xf numFmtId="0" fontId="22" fillId="0" borderId="44" xfId="0" applyFont="1" applyFill="1" applyBorder="1" applyAlignment="1">
      <alignment horizontal="center" vertical="top"/>
    </xf>
    <xf numFmtId="0" fontId="34" fillId="0" borderId="50" xfId="0" applyFont="1" applyFill="1" applyBorder="1" applyAlignment="1">
      <alignment horizontal="left" vertical="center"/>
    </xf>
    <xf numFmtId="9" fontId="22" fillId="0" borderId="0" xfId="3" applyFont="1" applyFill="1" applyBorder="1" applyAlignment="1">
      <alignment vertical="center"/>
    </xf>
    <xf numFmtId="166" fontId="22" fillId="0" borderId="44" xfId="0" applyNumberFormat="1" applyFont="1" applyFill="1" applyBorder="1" applyAlignment="1">
      <alignment horizontal="center" vertical="center"/>
    </xf>
    <xf numFmtId="0" fontId="38" fillId="0" borderId="48" xfId="0" applyFont="1" applyFill="1" applyBorder="1" applyAlignment="1">
      <alignment horizontal="justify" vertical="center"/>
    </xf>
    <xf numFmtId="10" fontId="38" fillId="0" borderId="49" xfId="3" applyNumberFormat="1" applyFont="1" applyFill="1" applyBorder="1" applyAlignment="1">
      <alignment vertical="center"/>
    </xf>
    <xf numFmtId="10" fontId="38" fillId="0" borderId="13" xfId="3" applyNumberFormat="1" applyFont="1" applyFill="1" applyBorder="1" applyAlignment="1">
      <alignment vertical="center"/>
    </xf>
    <xf numFmtId="0" fontId="22" fillId="0" borderId="0" xfId="0" applyFont="1" applyFill="1" applyBorder="1" applyAlignment="1">
      <alignment horizontal="justify" vertical="center"/>
    </xf>
    <xf numFmtId="0" fontId="23" fillId="0" borderId="26"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4" fillId="0" borderId="14" xfId="0" applyFont="1" applyFill="1" applyBorder="1" applyAlignment="1"/>
    <xf numFmtId="0" fontId="25" fillId="0" borderId="26" xfId="0" applyFont="1" applyFill="1" applyBorder="1" applyAlignment="1" applyProtection="1">
      <alignment horizontal="justify" vertical="center" wrapText="1"/>
      <protection hidden="1"/>
    </xf>
    <xf numFmtId="0" fontId="25" fillId="0" borderId="14" xfId="0" applyFont="1" applyFill="1" applyBorder="1" applyAlignment="1" applyProtection="1">
      <alignment horizontal="justify" vertical="center" wrapText="1"/>
      <protection hidden="1"/>
    </xf>
    <xf numFmtId="0" fontId="25" fillId="0" borderId="10" xfId="0" applyFont="1" applyFill="1" applyBorder="1" applyAlignment="1" applyProtection="1">
      <alignment horizontal="justify" vertical="center" wrapText="1"/>
      <protection hidden="1"/>
    </xf>
    <xf numFmtId="0" fontId="26" fillId="0" borderId="0" xfId="0" applyFont="1" applyFill="1"/>
    <xf numFmtId="0" fontId="27" fillId="0" borderId="26" xfId="0" applyFont="1" applyFill="1" applyBorder="1" applyAlignment="1">
      <alignment horizontal="justify" vertical="center" wrapText="1"/>
    </xf>
    <xf numFmtId="0" fontId="27" fillId="0" borderId="14" xfId="0" applyFont="1" applyFill="1" applyBorder="1" applyAlignment="1">
      <alignment horizontal="justify" vertical="center" wrapText="1"/>
    </xf>
    <xf numFmtId="0" fontId="27" fillId="0" borderId="10" xfId="0" applyFont="1" applyFill="1" applyBorder="1" applyAlignment="1">
      <alignment horizontal="justify" vertical="center" wrapText="1"/>
    </xf>
    <xf numFmtId="9" fontId="33" fillId="0" borderId="0" xfId="3" applyFont="1" applyFill="1" applyBorder="1" applyAlignment="1">
      <alignment vertical="center"/>
    </xf>
    <xf numFmtId="0" fontId="33" fillId="0" borderId="45" xfId="0" applyFont="1" applyFill="1" applyBorder="1" applyAlignment="1">
      <alignment horizontal="center" vertical="center"/>
    </xf>
    <xf numFmtId="0" fontId="33" fillId="0" borderId="41" xfId="0" applyFont="1" applyFill="1" applyBorder="1" applyAlignment="1">
      <alignment horizontal="center" vertical="center"/>
    </xf>
    <xf numFmtId="0" fontId="33" fillId="0" borderId="46" xfId="0" applyFont="1" applyFill="1" applyBorder="1" applyAlignment="1">
      <alignment horizontal="center" vertical="center"/>
    </xf>
    <xf numFmtId="0" fontId="33" fillId="0" borderId="45" xfId="0" applyFont="1" applyBorder="1" applyAlignment="1">
      <alignment horizontal="center" vertical="center"/>
    </xf>
    <xf numFmtId="0" fontId="33" fillId="0" borderId="41" xfId="0" applyFont="1" applyBorder="1" applyAlignment="1">
      <alignment horizontal="center" vertical="center"/>
    </xf>
    <xf numFmtId="0" fontId="33" fillId="0" borderId="46" xfId="0" applyFont="1" applyBorder="1" applyAlignment="1">
      <alignment horizontal="center" vertical="center"/>
    </xf>
    <xf numFmtId="0" fontId="38" fillId="0" borderId="0" xfId="0" applyFont="1" applyBorder="1" applyAlignment="1">
      <alignment horizontal="center" vertical="top"/>
    </xf>
    <xf numFmtId="0" fontId="21" fillId="0" borderId="45" xfId="0" applyFont="1" applyBorder="1" applyAlignment="1">
      <alignment horizontal="center" vertical="center"/>
    </xf>
    <xf numFmtId="0" fontId="21" fillId="0" borderId="41" xfId="0" applyFont="1" applyBorder="1" applyAlignment="1">
      <alignment horizontal="center" vertical="center"/>
    </xf>
    <xf numFmtId="0" fontId="21" fillId="0" borderId="46" xfId="0" applyFont="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10" fillId="2" borderId="48"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3" borderId="51" xfId="0" applyFont="1" applyFill="1" applyBorder="1" applyAlignment="1">
      <alignment horizontal="center" vertical="center"/>
    </xf>
    <xf numFmtId="0" fontId="10" fillId="3" borderId="47" xfId="0" applyFont="1" applyFill="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vertical="center" wrapText="1"/>
    </xf>
    <xf numFmtId="0" fontId="9" fillId="0" borderId="6" xfId="0" applyFont="1" applyBorder="1" applyAlignment="1">
      <alignment horizontal="center" vertical="center"/>
    </xf>
    <xf numFmtId="0" fontId="9" fillId="0" borderId="5" xfId="0" applyFont="1" applyBorder="1" applyAlignment="1">
      <alignment vertical="center" wrapText="1"/>
    </xf>
    <xf numFmtId="0" fontId="9" fillId="0" borderId="7" xfId="0" applyFont="1" applyBorder="1" applyAlignment="1">
      <alignment vertical="center"/>
    </xf>
    <xf numFmtId="0" fontId="9" fillId="0" borderId="2" xfId="0" applyFont="1" applyBorder="1" applyAlignment="1">
      <alignment vertical="center" wrapText="1"/>
    </xf>
    <xf numFmtId="0" fontId="10" fillId="3" borderId="50" xfId="0" applyFont="1" applyFill="1" applyBorder="1" applyAlignment="1">
      <alignment horizontal="center" vertical="center"/>
    </xf>
    <xf numFmtId="0" fontId="10" fillId="3" borderId="44" xfId="0" applyFont="1" applyFill="1" applyBorder="1" applyAlignment="1">
      <alignment horizontal="center" vertical="center"/>
    </xf>
    <xf numFmtId="0" fontId="9" fillId="0" borderId="3" xfId="0" applyFont="1" applyBorder="1" applyAlignment="1">
      <alignment vertical="center"/>
    </xf>
    <xf numFmtId="0" fontId="9" fillId="0" borderId="6" xfId="0" applyFont="1" applyBorder="1" applyAlignment="1">
      <alignment horizontal="left" vertical="center" wrapText="1"/>
    </xf>
    <xf numFmtId="0" fontId="9" fillId="0" borderId="5" xfId="0" applyFont="1" applyBorder="1" applyAlignment="1">
      <alignment horizontal="left" vertical="center" wrapText="1"/>
    </xf>
    <xf numFmtId="0" fontId="0" fillId="0" borderId="6" xfId="0" applyBorder="1"/>
    <xf numFmtId="0" fontId="9" fillId="0" borderId="7" xfId="0" applyFont="1" applyBorder="1" applyAlignment="1">
      <alignment vertical="center" wrapText="1"/>
    </xf>
    <xf numFmtId="0" fontId="9" fillId="0" borderId="50" xfId="0" applyFont="1" applyBorder="1" applyAlignment="1">
      <alignment vertical="center" wrapText="1"/>
    </xf>
    <xf numFmtId="0" fontId="9" fillId="0" borderId="44" xfId="0" applyFont="1" applyBorder="1" applyAlignment="1">
      <alignment vertical="center" wrapText="1"/>
    </xf>
    <xf numFmtId="0" fontId="10" fillId="0" borderId="4" xfId="0" applyFont="1" applyBorder="1" applyAlignment="1">
      <alignment vertical="center" wrapText="1"/>
    </xf>
    <xf numFmtId="0" fontId="9" fillId="0" borderId="7" xfId="0" applyFont="1" applyBorder="1" applyAlignment="1">
      <alignment horizontal="left" vertical="center" wrapText="1"/>
    </xf>
    <xf numFmtId="0" fontId="9" fillId="0" borderId="2" xfId="0" applyFont="1" applyBorder="1" applyAlignment="1">
      <alignment horizontal="left" vertical="center" wrapText="1"/>
    </xf>
    <xf numFmtId="0" fontId="9" fillId="0" borderId="50" xfId="0" applyFont="1" applyBorder="1" applyAlignment="1">
      <alignment horizontal="left" vertical="center" wrapText="1"/>
    </xf>
    <xf numFmtId="0" fontId="9" fillId="0" borderId="44" xfId="0" applyFont="1" applyBorder="1" applyAlignment="1">
      <alignment horizontal="left" vertical="center" wrapText="1"/>
    </xf>
    <xf numFmtId="0" fontId="10" fillId="3" borderId="50"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5"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6" xfId="0" applyFont="1" applyBorder="1" applyAlignment="1">
      <alignment horizontal="left" vertical="center"/>
    </xf>
    <xf numFmtId="0" fontId="9" fillId="0" borderId="5" xfId="0" applyFont="1" applyBorder="1" applyAlignment="1">
      <alignment horizontal="left" vertical="center"/>
    </xf>
    <xf numFmtId="0" fontId="9" fillId="0" borderId="7"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center" vertical="center"/>
    </xf>
    <xf numFmtId="0" fontId="9" fillId="0" borderId="17" xfId="0" applyFont="1" applyBorder="1" applyAlignment="1">
      <alignment horizontal="left" vertical="center" wrapText="1"/>
    </xf>
    <xf numFmtId="0" fontId="9" fillId="0" borderId="56" xfId="0" applyFont="1" applyBorder="1" applyAlignment="1">
      <alignment horizontal="left" vertical="center" wrapText="1"/>
    </xf>
    <xf numFmtId="0" fontId="9" fillId="0" borderId="17" xfId="0" applyFont="1" applyBorder="1" applyAlignment="1">
      <alignment vertical="center"/>
    </xf>
    <xf numFmtId="0" fontId="9" fillId="0" borderId="56" xfId="0" applyFont="1" applyBorder="1" applyAlignment="1">
      <alignment vertical="center" wrapText="1"/>
    </xf>
    <xf numFmtId="0" fontId="9" fillId="0" borderId="48" xfId="0" applyFont="1" applyBorder="1" applyAlignment="1">
      <alignment vertical="center"/>
    </xf>
    <xf numFmtId="0" fontId="9" fillId="0" borderId="13" xfId="0" applyFont="1" applyBorder="1" applyAlignment="1">
      <alignment vertical="center" wrapText="1"/>
    </xf>
    <xf numFmtId="0" fontId="9" fillId="0" borderId="72" xfId="0" applyFont="1" applyBorder="1" applyAlignment="1">
      <alignment vertical="center"/>
    </xf>
    <xf numFmtId="0" fontId="9" fillId="0" borderId="73" xfId="0" applyFont="1" applyBorder="1" applyAlignment="1">
      <alignment vertical="center" wrapText="1"/>
    </xf>
    <xf numFmtId="0" fontId="9" fillId="0" borderId="6" xfId="0" applyFont="1" applyBorder="1" applyAlignment="1">
      <alignment horizontal="center" vertical="center"/>
    </xf>
    <xf numFmtId="171" fontId="10" fillId="0" borderId="0" xfId="0" applyNumberFormat="1" applyFont="1" applyAlignment="1">
      <alignment vertical="center"/>
    </xf>
    <xf numFmtId="171" fontId="9" fillId="0" borderId="51" xfId="0" applyNumberFormat="1" applyFont="1" applyBorder="1" applyAlignment="1">
      <alignment horizontal="center" vertical="center"/>
    </xf>
    <xf numFmtId="171" fontId="9" fillId="0" borderId="29" xfId="0" applyNumberFormat="1" applyFont="1" applyBorder="1" applyAlignment="1">
      <alignment horizontal="center" vertical="center"/>
    </xf>
    <xf numFmtId="171" fontId="9" fillId="0" borderId="47" xfId="0" applyNumberFormat="1" applyFont="1" applyBorder="1" applyAlignment="1">
      <alignment horizontal="center" vertical="center"/>
    </xf>
    <xf numFmtId="171" fontId="9" fillId="0" borderId="50" xfId="0" applyNumberFormat="1" applyFont="1" applyBorder="1" applyAlignment="1">
      <alignment horizontal="center" vertical="center"/>
    </xf>
    <xf numFmtId="171" fontId="9" fillId="0" borderId="0" xfId="0" applyNumberFormat="1" applyFont="1" applyAlignment="1">
      <alignment horizontal="center" vertical="center"/>
    </xf>
    <xf numFmtId="171" fontId="9" fillId="0" borderId="44" xfId="0" applyNumberFormat="1" applyFont="1" applyBorder="1" applyAlignment="1">
      <alignment horizontal="center" vertical="center"/>
    </xf>
    <xf numFmtId="171" fontId="9" fillId="0" borderId="43" xfId="0" applyNumberFormat="1" applyFont="1" applyBorder="1" applyAlignment="1">
      <alignment horizontal="center" vertical="center"/>
    </xf>
    <xf numFmtId="171" fontId="9" fillId="0" borderId="28" xfId="0" applyNumberFormat="1" applyFont="1" applyBorder="1" applyAlignment="1">
      <alignment horizontal="center" vertical="center"/>
    </xf>
    <xf numFmtId="171" fontId="9" fillId="0" borderId="18" xfId="0" applyNumberFormat="1" applyFont="1" applyBorder="1" applyAlignment="1">
      <alignment horizontal="center" vertical="center"/>
    </xf>
    <xf numFmtId="171" fontId="10" fillId="0" borderId="45" xfId="0" applyNumberFormat="1" applyFont="1" applyBorder="1" applyAlignment="1">
      <alignment horizontal="center" vertical="center"/>
    </xf>
    <xf numFmtId="171" fontId="10" fillId="0" borderId="41" xfId="0" applyNumberFormat="1" applyFont="1" applyBorder="1" applyAlignment="1">
      <alignment horizontal="center" vertical="center"/>
    </xf>
    <xf numFmtId="171" fontId="10" fillId="0" borderId="46" xfId="0" applyNumberFormat="1" applyFont="1" applyBorder="1" applyAlignment="1">
      <alignment horizontal="center" vertical="center"/>
    </xf>
    <xf numFmtId="171" fontId="10" fillId="8" borderId="48" xfId="0" applyNumberFormat="1" applyFont="1" applyFill="1" applyBorder="1" applyAlignment="1">
      <alignment horizontal="center" vertical="center"/>
    </xf>
    <xf numFmtId="171" fontId="10" fillId="8" borderId="49" xfId="0" applyNumberFormat="1" applyFont="1" applyFill="1" applyBorder="1" applyAlignment="1">
      <alignment horizontal="center" vertical="center"/>
    </xf>
    <xf numFmtId="171" fontId="10" fillId="8" borderId="13" xfId="0" applyNumberFormat="1" applyFont="1" applyFill="1" applyBorder="1" applyAlignment="1">
      <alignment horizontal="center" vertical="center"/>
    </xf>
    <xf numFmtId="171" fontId="9" fillId="3" borderId="25" xfId="0" applyNumberFormat="1" applyFont="1" applyFill="1" applyBorder="1" applyAlignment="1">
      <alignment horizontal="center" vertical="center"/>
    </xf>
    <xf numFmtId="171" fontId="9" fillId="3" borderId="19" xfId="0" applyNumberFormat="1" applyFont="1" applyFill="1" applyBorder="1" applyAlignment="1">
      <alignment horizontal="center" vertical="center"/>
    </xf>
    <xf numFmtId="171" fontId="9" fillId="3" borderId="23" xfId="0" applyNumberFormat="1" applyFont="1" applyFill="1" applyBorder="1" applyAlignment="1">
      <alignment horizontal="center" vertical="center"/>
    </xf>
    <xf numFmtId="171" fontId="9" fillId="3" borderId="6" xfId="0" applyNumberFormat="1" applyFont="1" applyFill="1" applyBorder="1" applyAlignment="1">
      <alignment horizontal="center" vertical="center"/>
    </xf>
    <xf numFmtId="171" fontId="9" fillId="3" borderId="1" xfId="0" applyNumberFormat="1" applyFont="1" applyFill="1" applyBorder="1" applyAlignment="1">
      <alignment horizontal="center" vertical="center"/>
    </xf>
    <xf numFmtId="171" fontId="9" fillId="3" borderId="5" xfId="0" applyNumberFormat="1" applyFont="1" applyFill="1" applyBorder="1" applyAlignment="1">
      <alignment horizontal="center" vertical="center"/>
    </xf>
    <xf numFmtId="171" fontId="9" fillId="9" borderId="6" xfId="0" applyNumberFormat="1" applyFont="1" applyFill="1" applyBorder="1" applyAlignment="1">
      <alignment horizontal="center" vertical="center"/>
    </xf>
    <xf numFmtId="171" fontId="9" fillId="9" borderId="1" xfId="0" applyNumberFormat="1" applyFont="1" applyFill="1" applyBorder="1" applyAlignment="1">
      <alignment horizontal="center" vertical="center"/>
    </xf>
    <xf numFmtId="171" fontId="9" fillId="9" borderId="5" xfId="0" applyNumberFormat="1" applyFont="1" applyFill="1" applyBorder="1" applyAlignment="1">
      <alignment horizontal="center" vertical="center"/>
    </xf>
    <xf numFmtId="171" fontId="9" fillId="10" borderId="6" xfId="0" applyNumberFormat="1" applyFont="1" applyFill="1" applyBorder="1" applyAlignment="1">
      <alignment horizontal="center" vertical="center"/>
    </xf>
    <xf numFmtId="171" fontId="9" fillId="10" borderId="1" xfId="0" applyNumberFormat="1" applyFont="1" applyFill="1" applyBorder="1" applyAlignment="1">
      <alignment horizontal="center" vertical="center"/>
    </xf>
    <xf numFmtId="171" fontId="9" fillId="10" borderId="5" xfId="0" applyNumberFormat="1" applyFont="1" applyFill="1" applyBorder="1" applyAlignment="1">
      <alignment horizontal="center" vertical="center"/>
    </xf>
    <xf numFmtId="171" fontId="9" fillId="11" borderId="6" xfId="0" applyNumberFormat="1" applyFont="1" applyFill="1" applyBorder="1" applyAlignment="1">
      <alignment horizontal="center" vertical="center"/>
    </xf>
    <xf numFmtId="171" fontId="9" fillId="11" borderId="1" xfId="0" applyNumberFormat="1" applyFont="1" applyFill="1" applyBorder="1" applyAlignment="1">
      <alignment horizontal="center" vertical="center"/>
    </xf>
    <xf numFmtId="171" fontId="9" fillId="11" borderId="5" xfId="0" applyNumberFormat="1" applyFont="1" applyFill="1" applyBorder="1" applyAlignment="1">
      <alignment horizontal="center" vertical="center"/>
    </xf>
    <xf numFmtId="171" fontId="9" fillId="12" borderId="6" xfId="0" applyNumberFormat="1" applyFont="1" applyFill="1" applyBorder="1" applyAlignment="1">
      <alignment horizontal="center" vertical="center"/>
    </xf>
    <xf numFmtId="171" fontId="9" fillId="12" borderId="1" xfId="0" applyNumberFormat="1" applyFont="1" applyFill="1" applyBorder="1" applyAlignment="1">
      <alignment horizontal="center" vertical="center"/>
    </xf>
    <xf numFmtId="171" fontId="9" fillId="12" borderId="5" xfId="0" applyNumberFormat="1" applyFont="1" applyFill="1" applyBorder="1" applyAlignment="1">
      <alignment horizontal="center" vertical="center"/>
    </xf>
    <xf numFmtId="171" fontId="9" fillId="12" borderId="17" xfId="0" applyNumberFormat="1" applyFont="1" applyFill="1" applyBorder="1" applyAlignment="1">
      <alignment horizontal="center" vertical="center"/>
    </xf>
    <xf numFmtId="171" fontId="9" fillId="12" borderId="22" xfId="0" applyNumberFormat="1" applyFont="1" applyFill="1" applyBorder="1" applyAlignment="1">
      <alignment horizontal="center" vertical="center"/>
    </xf>
    <xf numFmtId="171" fontId="9" fillId="12" borderId="56" xfId="0" applyNumberFormat="1" applyFont="1" applyFill="1" applyBorder="1" applyAlignment="1">
      <alignment horizontal="center" vertical="center"/>
    </xf>
    <xf numFmtId="171" fontId="10" fillId="3" borderId="48" xfId="0" applyNumberFormat="1" applyFont="1" applyFill="1" applyBorder="1" applyAlignment="1">
      <alignment horizontal="center" vertical="center"/>
    </xf>
    <xf numFmtId="171" fontId="10" fillId="3" borderId="49" xfId="0" applyNumberFormat="1" applyFont="1" applyFill="1" applyBorder="1" applyAlignment="1">
      <alignment horizontal="center" vertical="center"/>
    </xf>
    <xf numFmtId="171" fontId="10" fillId="3" borderId="13" xfId="0" applyNumberFormat="1" applyFont="1" applyFill="1" applyBorder="1" applyAlignment="1">
      <alignment horizontal="center" vertical="center"/>
    </xf>
  </cellXfs>
  <cellStyles count="20">
    <cellStyle name="Currency 3" xfId="1" xr:uid="{00000000-0005-0000-0000-000000000000}"/>
    <cellStyle name="Moeda" xfId="7" builtinId="4"/>
    <cellStyle name="Moeda 2" xfId="12" xr:uid="{00000000-0005-0000-0000-000002000000}"/>
    <cellStyle name="Normal" xfId="0" builtinId="0"/>
    <cellStyle name="Normal 2" xfId="11" xr:uid="{00000000-0005-0000-0000-000004000000}"/>
    <cellStyle name="Normal 2 2 2" xfId="9" xr:uid="{00000000-0005-0000-0000-000005000000}"/>
    <cellStyle name="Normal 3" xfId="15" xr:uid="{719D9A2C-B3C7-7D4A-AF5A-A33C26C30D2F}"/>
    <cellStyle name="Normal 4" xfId="2" xr:uid="{00000000-0005-0000-0000-000006000000}"/>
    <cellStyle name="Normal 5" xfId="8" xr:uid="{00000000-0005-0000-0000-000007000000}"/>
    <cellStyle name="Normal 6" xfId="16" xr:uid="{9F6E29C0-EC30-184B-A5F4-1F738A1FAA24}"/>
    <cellStyle name="Normal 7" xfId="18" xr:uid="{0C2E868E-EA54-2044-9C81-18D907D5A472}"/>
    <cellStyle name="Normal 7 2" xfId="19" xr:uid="{20AB2C1B-3535-F640-BF1B-59295D2E31E0}"/>
    <cellStyle name="Normal 8" xfId="17" xr:uid="{450BA041-1B36-F048-A434-150491BCFE4E}"/>
    <cellStyle name="Porcentagem" xfId="3" builtinId="5"/>
    <cellStyle name="Porcentagem 2" xfId="14" xr:uid="{DF383FE2-8582-0245-9338-12CBD9AE79F6}"/>
    <cellStyle name="Separador de milhares 2" xfId="4" xr:uid="{00000000-0005-0000-0000-000009000000}"/>
    <cellStyle name="Vírgula" xfId="5" builtinId="3"/>
    <cellStyle name="Vírgula 2" xfId="6" xr:uid="{00000000-0005-0000-0000-00000B000000}"/>
    <cellStyle name="Vírgula 2 2" xfId="10" xr:uid="{00000000-0005-0000-0000-00000C000000}"/>
    <cellStyle name="Vírgula 3" xfId="13" xr:uid="{6270E7CC-B02F-6844-AC6D-64985AC6365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image" Target="../media/image24.jpeg"/><Relationship Id="rId26" Type="http://schemas.openxmlformats.org/officeDocument/2006/relationships/image" Target="../media/image32.png"/><Relationship Id="rId3" Type="http://schemas.openxmlformats.org/officeDocument/2006/relationships/image" Target="../media/image9.png"/><Relationship Id="rId21" Type="http://schemas.openxmlformats.org/officeDocument/2006/relationships/image" Target="../media/image27.jpeg"/><Relationship Id="rId34" Type="http://schemas.openxmlformats.org/officeDocument/2006/relationships/image" Target="../media/image40.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jpeg"/><Relationship Id="rId33" Type="http://schemas.openxmlformats.org/officeDocument/2006/relationships/image" Target="../media/image39.jpe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29" Type="http://schemas.openxmlformats.org/officeDocument/2006/relationships/image" Target="../media/image35.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30.png"/><Relationship Id="rId32" Type="http://schemas.openxmlformats.org/officeDocument/2006/relationships/image" Target="../media/image38.png"/><Relationship Id="rId5" Type="http://schemas.openxmlformats.org/officeDocument/2006/relationships/image" Target="../media/image11.jpeg"/><Relationship Id="rId15" Type="http://schemas.openxmlformats.org/officeDocument/2006/relationships/image" Target="../media/image21.png"/><Relationship Id="rId23" Type="http://schemas.openxmlformats.org/officeDocument/2006/relationships/image" Target="../media/image29.png"/><Relationship Id="rId28" Type="http://schemas.openxmlformats.org/officeDocument/2006/relationships/image" Target="../media/image34.jpeg"/><Relationship Id="rId36" Type="http://schemas.openxmlformats.org/officeDocument/2006/relationships/image" Target="../media/image42.jpeg"/><Relationship Id="rId10" Type="http://schemas.openxmlformats.org/officeDocument/2006/relationships/image" Target="../media/image16.jpeg"/><Relationship Id="rId19" Type="http://schemas.openxmlformats.org/officeDocument/2006/relationships/image" Target="../media/image25.png"/><Relationship Id="rId31" Type="http://schemas.openxmlformats.org/officeDocument/2006/relationships/image" Target="../media/image37.png"/><Relationship Id="rId4" Type="http://schemas.openxmlformats.org/officeDocument/2006/relationships/image" Target="../media/image10.png"/><Relationship Id="rId9" Type="http://schemas.openxmlformats.org/officeDocument/2006/relationships/image" Target="../media/image15.jpeg"/><Relationship Id="rId14" Type="http://schemas.openxmlformats.org/officeDocument/2006/relationships/image" Target="../media/image20.jpeg"/><Relationship Id="rId22" Type="http://schemas.openxmlformats.org/officeDocument/2006/relationships/image" Target="../media/image28.jpeg"/><Relationship Id="rId27" Type="http://schemas.openxmlformats.org/officeDocument/2006/relationships/image" Target="../media/image33.png"/><Relationship Id="rId30" Type="http://schemas.openxmlformats.org/officeDocument/2006/relationships/image" Target="../media/image36.png"/><Relationship Id="rId35" Type="http://schemas.openxmlformats.org/officeDocument/2006/relationships/image" Target="../media/image41.png"/><Relationship Id="rId8"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857472</xdr:colOff>
      <xdr:row>0</xdr:row>
      <xdr:rowOff>85563</xdr:rowOff>
    </xdr:from>
    <xdr:to>
      <xdr:col>6</xdr:col>
      <xdr:colOff>969874</xdr:colOff>
      <xdr:row>0</xdr:row>
      <xdr:rowOff>752163</xdr:rowOff>
    </xdr:to>
    <xdr:sp macro="" textlink="">
      <xdr:nvSpPr>
        <xdr:cNvPr id="6" name="Caixa de Texto 4">
          <a:extLst>
            <a:ext uri="{FF2B5EF4-FFF2-40B4-BE49-F238E27FC236}">
              <a16:creationId xmlns:a16="http://schemas.microsoft.com/office/drawing/2014/main" id="{3128C775-19B5-4342-B8FC-96DAB5F8E7DF}"/>
            </a:ext>
          </a:extLst>
        </xdr:cNvPr>
        <xdr:cNvSpPr txBox="1">
          <a:spLocks noChangeArrowheads="1"/>
        </xdr:cNvSpPr>
      </xdr:nvSpPr>
      <xdr:spPr bwMode="auto">
        <a:xfrm>
          <a:off x="2559272" y="85563"/>
          <a:ext cx="7478402" cy="666600"/>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2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200" b="1">
              <a:solidFill>
                <a:srgbClr val="003470"/>
              </a:solidFill>
              <a:effectLst/>
              <a:latin typeface="Muli Black"/>
              <a:ea typeface="Calibri" panose="020F0502020204030204" pitchFamily="34" charset="0"/>
              <a:cs typeface="Times New Roman" panose="02020603050405020304" pitchFamily="18" charset="0"/>
            </a:rPr>
            <a:t> </a:t>
          </a:r>
          <a:endParaRPr lang="pt-BR"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27410</xdr:colOff>
      <xdr:row>0</xdr:row>
      <xdr:rowOff>18273</xdr:rowOff>
    </xdr:from>
    <xdr:to>
      <xdr:col>2</xdr:col>
      <xdr:colOff>801950</xdr:colOff>
      <xdr:row>0</xdr:row>
      <xdr:rowOff>863249</xdr:rowOff>
    </xdr:to>
    <xdr:pic>
      <xdr:nvPicPr>
        <xdr:cNvPr id="4" name="Imagem 3">
          <a:extLst>
            <a:ext uri="{FF2B5EF4-FFF2-40B4-BE49-F238E27FC236}">
              <a16:creationId xmlns:a16="http://schemas.microsoft.com/office/drawing/2014/main" id="{C0826A92-32C0-0744-BEA8-57F5260782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10" y="18273"/>
          <a:ext cx="2575564" cy="8449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1810120</xdr:colOff>
      <xdr:row>0</xdr:row>
      <xdr:rowOff>49169</xdr:rowOff>
    </xdr:from>
    <xdr:to>
      <xdr:col>4</xdr:col>
      <xdr:colOff>0</xdr:colOff>
      <xdr:row>0</xdr:row>
      <xdr:rowOff>689171</xdr:rowOff>
    </xdr:to>
    <xdr:sp macro="" textlink="">
      <xdr:nvSpPr>
        <xdr:cNvPr id="2" name="Caixa de Texto 4">
          <a:extLst>
            <a:ext uri="{FF2B5EF4-FFF2-40B4-BE49-F238E27FC236}">
              <a16:creationId xmlns:a16="http://schemas.microsoft.com/office/drawing/2014/main" id="{4B8B7288-9D20-C64E-889B-37A6985B57D4}"/>
            </a:ext>
          </a:extLst>
        </xdr:cNvPr>
        <xdr:cNvSpPr txBox="1">
          <a:spLocks noChangeArrowheads="1"/>
        </xdr:cNvSpPr>
      </xdr:nvSpPr>
      <xdr:spPr bwMode="auto">
        <a:xfrm>
          <a:off x="2017938" y="49169"/>
          <a:ext cx="5636698"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34635</xdr:colOff>
      <xdr:row>0</xdr:row>
      <xdr:rowOff>46180</xdr:rowOff>
    </xdr:from>
    <xdr:to>
      <xdr:col>1</xdr:col>
      <xdr:colOff>1870362</xdr:colOff>
      <xdr:row>0</xdr:row>
      <xdr:rowOff>692725</xdr:rowOff>
    </xdr:to>
    <xdr:pic>
      <xdr:nvPicPr>
        <xdr:cNvPr id="3" name="Imagem 2">
          <a:extLst>
            <a:ext uri="{FF2B5EF4-FFF2-40B4-BE49-F238E27FC236}">
              <a16:creationId xmlns:a16="http://schemas.microsoft.com/office/drawing/2014/main" id="{65C7D6A4-68A9-D54E-A738-214799A895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453" y="46180"/>
          <a:ext cx="1835727" cy="646545"/>
        </a:xfrm>
        <a:prstGeom prst="rect">
          <a:avLst/>
        </a:prstGeom>
      </xdr:spPr>
    </xdr:pic>
    <xdr:clientData/>
  </xdr:twoCellAnchor>
  <xdr:twoCellAnchor editAs="oneCell">
    <xdr:from>
      <xdr:col>1</xdr:col>
      <xdr:colOff>796552</xdr:colOff>
      <xdr:row>22</xdr:row>
      <xdr:rowOff>60396</xdr:rowOff>
    </xdr:from>
    <xdr:to>
      <xdr:col>3</xdr:col>
      <xdr:colOff>1056640</xdr:colOff>
      <xdr:row>23</xdr:row>
      <xdr:rowOff>363161</xdr:rowOff>
    </xdr:to>
    <xdr:pic>
      <xdr:nvPicPr>
        <xdr:cNvPr id="4" name="Imagem 3">
          <a:extLst>
            <a:ext uri="{FF2B5EF4-FFF2-40B4-BE49-F238E27FC236}">
              <a16:creationId xmlns:a16="http://schemas.microsoft.com/office/drawing/2014/main" id="{5650D1FC-0DEB-C545-91BB-F7B19DB25516}"/>
            </a:ext>
          </a:extLst>
        </xdr:cNvPr>
        <xdr:cNvPicPr>
          <a:picLocks noChangeAspect="1"/>
        </xdr:cNvPicPr>
      </xdr:nvPicPr>
      <xdr:blipFill>
        <a:blip xmlns:r="http://schemas.openxmlformats.org/officeDocument/2006/relationships" r:embed="rId2"/>
        <a:stretch>
          <a:fillRect/>
        </a:stretch>
      </xdr:blipFill>
      <xdr:spPr>
        <a:xfrm>
          <a:off x="999752" y="6095436"/>
          <a:ext cx="5848088" cy="6990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1798576</xdr:colOff>
      <xdr:row>0</xdr:row>
      <xdr:rowOff>37626</xdr:rowOff>
    </xdr:from>
    <xdr:to>
      <xdr:col>4</xdr:col>
      <xdr:colOff>115456</xdr:colOff>
      <xdr:row>0</xdr:row>
      <xdr:rowOff>677628</xdr:rowOff>
    </xdr:to>
    <xdr:sp macro="" textlink="">
      <xdr:nvSpPr>
        <xdr:cNvPr id="2" name="Caixa de Texto 4">
          <a:extLst>
            <a:ext uri="{FF2B5EF4-FFF2-40B4-BE49-F238E27FC236}">
              <a16:creationId xmlns:a16="http://schemas.microsoft.com/office/drawing/2014/main" id="{1A32A8F2-94A4-3641-8BB4-95AB23C03C78}"/>
            </a:ext>
          </a:extLst>
        </xdr:cNvPr>
        <xdr:cNvSpPr txBox="1">
          <a:spLocks noChangeArrowheads="1"/>
        </xdr:cNvSpPr>
      </xdr:nvSpPr>
      <xdr:spPr bwMode="auto">
        <a:xfrm>
          <a:off x="2001776" y="37626"/>
          <a:ext cx="5632080"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23091</xdr:colOff>
      <xdr:row>0</xdr:row>
      <xdr:rowOff>34637</xdr:rowOff>
    </xdr:from>
    <xdr:to>
      <xdr:col>1</xdr:col>
      <xdr:colOff>1858818</xdr:colOff>
      <xdr:row>0</xdr:row>
      <xdr:rowOff>681182</xdr:rowOff>
    </xdr:to>
    <xdr:pic>
      <xdr:nvPicPr>
        <xdr:cNvPr id="3" name="Imagem 2">
          <a:extLst>
            <a:ext uri="{FF2B5EF4-FFF2-40B4-BE49-F238E27FC236}">
              <a16:creationId xmlns:a16="http://schemas.microsoft.com/office/drawing/2014/main" id="{5FB593C2-1666-4044-A833-8FE28BD0E0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91" y="34637"/>
          <a:ext cx="1835727" cy="646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1810120</xdr:colOff>
      <xdr:row>0</xdr:row>
      <xdr:rowOff>49169</xdr:rowOff>
    </xdr:from>
    <xdr:to>
      <xdr:col>4</xdr:col>
      <xdr:colOff>127000</xdr:colOff>
      <xdr:row>0</xdr:row>
      <xdr:rowOff>689171</xdr:rowOff>
    </xdr:to>
    <xdr:sp macro="" textlink="">
      <xdr:nvSpPr>
        <xdr:cNvPr id="2" name="Caixa de Texto 4">
          <a:extLst>
            <a:ext uri="{FF2B5EF4-FFF2-40B4-BE49-F238E27FC236}">
              <a16:creationId xmlns:a16="http://schemas.microsoft.com/office/drawing/2014/main" id="{FCA5522F-FCB5-FD45-93C3-F4E82F5A385F}"/>
            </a:ext>
          </a:extLst>
        </xdr:cNvPr>
        <xdr:cNvSpPr txBox="1">
          <a:spLocks noChangeArrowheads="1"/>
        </xdr:cNvSpPr>
      </xdr:nvSpPr>
      <xdr:spPr bwMode="auto">
        <a:xfrm>
          <a:off x="2013320" y="49169"/>
          <a:ext cx="5632080"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34635</xdr:colOff>
      <xdr:row>0</xdr:row>
      <xdr:rowOff>46180</xdr:rowOff>
    </xdr:from>
    <xdr:to>
      <xdr:col>1</xdr:col>
      <xdr:colOff>1870362</xdr:colOff>
      <xdr:row>0</xdr:row>
      <xdr:rowOff>692725</xdr:rowOff>
    </xdr:to>
    <xdr:pic>
      <xdr:nvPicPr>
        <xdr:cNvPr id="3" name="Imagem 2">
          <a:extLst>
            <a:ext uri="{FF2B5EF4-FFF2-40B4-BE49-F238E27FC236}">
              <a16:creationId xmlns:a16="http://schemas.microsoft.com/office/drawing/2014/main" id="{4AEA8F12-AC84-5A44-94E4-7313D3806C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7835" y="46180"/>
          <a:ext cx="1835727" cy="646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2199410</xdr:colOff>
      <xdr:row>0</xdr:row>
      <xdr:rowOff>57164</xdr:rowOff>
    </xdr:from>
    <xdr:to>
      <xdr:col>1</xdr:col>
      <xdr:colOff>8350444</xdr:colOff>
      <xdr:row>0</xdr:row>
      <xdr:rowOff>697166</xdr:rowOff>
    </xdr:to>
    <xdr:sp macro="" textlink="">
      <xdr:nvSpPr>
        <xdr:cNvPr id="2" name="Caixa de Texto 4">
          <a:extLst>
            <a:ext uri="{FF2B5EF4-FFF2-40B4-BE49-F238E27FC236}">
              <a16:creationId xmlns:a16="http://schemas.microsoft.com/office/drawing/2014/main" id="{6BD3583C-6107-9746-9290-89EC587A9906}"/>
            </a:ext>
          </a:extLst>
        </xdr:cNvPr>
        <xdr:cNvSpPr txBox="1">
          <a:spLocks noChangeArrowheads="1"/>
        </xdr:cNvSpPr>
      </xdr:nvSpPr>
      <xdr:spPr bwMode="auto">
        <a:xfrm>
          <a:off x="2491510" y="57164"/>
          <a:ext cx="6151034"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62169</xdr:colOff>
      <xdr:row>0</xdr:row>
      <xdr:rowOff>42630</xdr:rowOff>
    </xdr:from>
    <xdr:to>
      <xdr:col>1</xdr:col>
      <xdr:colOff>2236533</xdr:colOff>
      <xdr:row>0</xdr:row>
      <xdr:rowOff>736244</xdr:rowOff>
    </xdr:to>
    <xdr:pic>
      <xdr:nvPicPr>
        <xdr:cNvPr id="3" name="Imagem 2">
          <a:extLst>
            <a:ext uri="{FF2B5EF4-FFF2-40B4-BE49-F238E27FC236}">
              <a16:creationId xmlns:a16="http://schemas.microsoft.com/office/drawing/2014/main" id="{CCB0DE88-FC60-6243-B630-2740666689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269" y="42630"/>
          <a:ext cx="2174364" cy="693614"/>
        </a:xfrm>
        <a:prstGeom prst="rect">
          <a:avLst/>
        </a:prstGeom>
      </xdr:spPr>
    </xdr:pic>
    <xdr:clientData/>
  </xdr:twoCellAnchor>
  <xdr:twoCellAnchor editAs="oneCell">
    <xdr:from>
      <xdr:col>1</xdr:col>
      <xdr:colOff>92366</xdr:colOff>
      <xdr:row>3</xdr:row>
      <xdr:rowOff>64208</xdr:rowOff>
    </xdr:from>
    <xdr:to>
      <xdr:col>1</xdr:col>
      <xdr:colOff>8321966</xdr:colOff>
      <xdr:row>52</xdr:row>
      <xdr:rowOff>116393</xdr:rowOff>
    </xdr:to>
    <xdr:pic>
      <xdr:nvPicPr>
        <xdr:cNvPr id="4" name="Imagem 3">
          <a:extLst>
            <a:ext uri="{FF2B5EF4-FFF2-40B4-BE49-F238E27FC236}">
              <a16:creationId xmlns:a16="http://schemas.microsoft.com/office/drawing/2014/main" id="{1085E43F-A550-3147-824E-E62B02DC5BD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5" t="9062" r="1046" b="943"/>
        <a:stretch/>
      </xdr:blipFill>
      <xdr:spPr bwMode="auto">
        <a:xfrm>
          <a:off x="384466" y="1385008"/>
          <a:ext cx="8229600" cy="7519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44823</xdr:colOff>
      <xdr:row>0</xdr:row>
      <xdr:rowOff>44586</xdr:rowOff>
    </xdr:from>
    <xdr:to>
      <xdr:col>1</xdr:col>
      <xdr:colOff>3555999</xdr:colOff>
      <xdr:row>0</xdr:row>
      <xdr:rowOff>1314823</xdr:rowOff>
    </xdr:to>
    <xdr:pic>
      <xdr:nvPicPr>
        <xdr:cNvPr id="2" name="Imagem 1">
          <a:extLst>
            <a:ext uri="{FF2B5EF4-FFF2-40B4-BE49-F238E27FC236}">
              <a16:creationId xmlns:a16="http://schemas.microsoft.com/office/drawing/2014/main" id="{7EC2055D-9B30-3741-8852-80B58A1554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 y="44586"/>
          <a:ext cx="4184276" cy="1270237"/>
        </a:xfrm>
        <a:prstGeom prst="rect">
          <a:avLst/>
        </a:prstGeom>
      </xdr:spPr>
    </xdr:pic>
    <xdr:clientData/>
  </xdr:twoCellAnchor>
  <xdr:twoCellAnchor>
    <xdr:from>
      <xdr:col>1</xdr:col>
      <xdr:colOff>3830588</xdr:colOff>
      <xdr:row>0</xdr:row>
      <xdr:rowOff>184524</xdr:rowOff>
    </xdr:from>
    <xdr:to>
      <xdr:col>20</xdr:col>
      <xdr:colOff>1210235</xdr:colOff>
      <xdr:row>1</xdr:row>
      <xdr:rowOff>0</xdr:rowOff>
    </xdr:to>
    <xdr:sp macro="" textlink="">
      <xdr:nvSpPr>
        <xdr:cNvPr id="3" name="Caixa de Texto 4">
          <a:extLst>
            <a:ext uri="{FF2B5EF4-FFF2-40B4-BE49-F238E27FC236}">
              <a16:creationId xmlns:a16="http://schemas.microsoft.com/office/drawing/2014/main" id="{91D153A9-B86D-384F-BFDC-8EA04D49247A}"/>
            </a:ext>
          </a:extLst>
        </xdr:cNvPr>
        <xdr:cNvSpPr txBox="1">
          <a:spLocks noChangeArrowheads="1"/>
        </xdr:cNvSpPr>
      </xdr:nvSpPr>
      <xdr:spPr bwMode="auto">
        <a:xfrm>
          <a:off x="4503688" y="184524"/>
          <a:ext cx="31364847" cy="1187076"/>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2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2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2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2500" b="1">
              <a:solidFill>
                <a:srgbClr val="003470"/>
              </a:solidFill>
              <a:effectLst/>
              <a:latin typeface="Muli Black"/>
              <a:ea typeface="Calibri" panose="020F0502020204030204" pitchFamily="34" charset="0"/>
              <a:cs typeface="Times New Roman" panose="02020603050405020304" pitchFamily="18" charset="0"/>
            </a:rPr>
            <a:t> </a:t>
          </a:r>
          <a:endParaRPr lang="pt-BR" sz="25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508553</xdr:colOff>
      <xdr:row>103</xdr:row>
      <xdr:rowOff>188772</xdr:rowOff>
    </xdr:from>
    <xdr:to>
      <xdr:col>0</xdr:col>
      <xdr:colOff>1467270</xdr:colOff>
      <xdr:row>103</xdr:row>
      <xdr:rowOff>905124</xdr:rowOff>
    </xdr:to>
    <xdr:pic>
      <xdr:nvPicPr>
        <xdr:cNvPr id="3" name="Imagem 2">
          <a:extLst>
            <a:ext uri="{FF2B5EF4-FFF2-40B4-BE49-F238E27FC236}">
              <a16:creationId xmlns:a16="http://schemas.microsoft.com/office/drawing/2014/main" id="{E8CBC9AA-C821-9645-AC50-32D590C208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553" y="80859172"/>
          <a:ext cx="958717" cy="7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286092</xdr:colOff>
      <xdr:row>14</xdr:row>
      <xdr:rowOff>124740</xdr:rowOff>
    </xdr:from>
    <xdr:to>
      <xdr:col>0</xdr:col>
      <xdr:colOff>1532282</xdr:colOff>
      <xdr:row>14</xdr:row>
      <xdr:rowOff>473353</xdr:rowOff>
    </xdr:to>
    <xdr:pic>
      <xdr:nvPicPr>
        <xdr:cNvPr id="4" name="Imagem 3">
          <a:extLst>
            <a:ext uri="{FF2B5EF4-FFF2-40B4-BE49-F238E27FC236}">
              <a16:creationId xmlns:a16="http://schemas.microsoft.com/office/drawing/2014/main" id="{AF46A7C6-F110-0347-85EF-2E0A7D359A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734880" y="5568752"/>
          <a:ext cx="348613" cy="1246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242606</xdr:colOff>
      <xdr:row>18</xdr:row>
      <xdr:rowOff>136825</xdr:rowOff>
    </xdr:from>
    <xdr:to>
      <xdr:col>0</xdr:col>
      <xdr:colOff>1712016</xdr:colOff>
      <xdr:row>18</xdr:row>
      <xdr:rowOff>498080</xdr:rowOff>
    </xdr:to>
    <xdr:pic>
      <xdr:nvPicPr>
        <xdr:cNvPr id="5" name="Imagem 4">
          <a:extLst>
            <a:ext uri="{FF2B5EF4-FFF2-40B4-BE49-F238E27FC236}">
              <a16:creationId xmlns:a16="http://schemas.microsoft.com/office/drawing/2014/main" id="{0272F7C4-5B10-3B48-A3D6-CBB18E7AB3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796683" y="9450648"/>
          <a:ext cx="361255" cy="146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420094</xdr:colOff>
      <xdr:row>12</xdr:row>
      <xdr:rowOff>142760</xdr:rowOff>
    </xdr:from>
    <xdr:to>
      <xdr:col>0</xdr:col>
      <xdr:colOff>1488799</xdr:colOff>
      <xdr:row>12</xdr:row>
      <xdr:rowOff>479636</xdr:rowOff>
    </xdr:to>
    <xdr:pic>
      <xdr:nvPicPr>
        <xdr:cNvPr id="6" name="Imagem 5">
          <a:extLst>
            <a:ext uri="{FF2B5EF4-FFF2-40B4-BE49-F238E27FC236}">
              <a16:creationId xmlns:a16="http://schemas.microsoft.com/office/drawing/2014/main" id="{FCA839FF-9862-A842-BD71-61018FF7EE5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786009" y="4196445"/>
          <a:ext cx="336876" cy="1068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262617</xdr:colOff>
      <xdr:row>13</xdr:row>
      <xdr:rowOff>163084</xdr:rowOff>
    </xdr:from>
    <xdr:to>
      <xdr:col>0</xdr:col>
      <xdr:colOff>1538494</xdr:colOff>
      <xdr:row>13</xdr:row>
      <xdr:rowOff>492187</xdr:rowOff>
    </xdr:to>
    <xdr:pic>
      <xdr:nvPicPr>
        <xdr:cNvPr id="7" name="Imagem 6">
          <a:extLst>
            <a:ext uri="{FF2B5EF4-FFF2-40B4-BE49-F238E27FC236}">
              <a16:creationId xmlns:a16="http://schemas.microsoft.com/office/drawing/2014/main" id="{98A83E86-3789-6244-B1A2-6C4532887FE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flipH="1">
          <a:off x="736004" y="4833197"/>
          <a:ext cx="329103" cy="1275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190400</xdr:colOff>
      <xdr:row>15</xdr:row>
      <xdr:rowOff>191870</xdr:rowOff>
    </xdr:from>
    <xdr:to>
      <xdr:col>0</xdr:col>
      <xdr:colOff>1688374</xdr:colOff>
      <xdr:row>15</xdr:row>
      <xdr:rowOff>526364</xdr:rowOff>
    </xdr:to>
    <xdr:pic>
      <xdr:nvPicPr>
        <xdr:cNvPr id="8" name="Imagem 7">
          <a:extLst>
            <a:ext uri="{FF2B5EF4-FFF2-40B4-BE49-F238E27FC236}">
              <a16:creationId xmlns:a16="http://schemas.microsoft.com/office/drawing/2014/main" id="{D13D9A63-CC15-104B-A354-7709E06B5FF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772140" y="6315730"/>
          <a:ext cx="334494" cy="1497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50689</xdr:colOff>
      <xdr:row>17</xdr:row>
      <xdr:rowOff>94005</xdr:rowOff>
    </xdr:from>
    <xdr:to>
      <xdr:col>0</xdr:col>
      <xdr:colOff>1837579</xdr:colOff>
      <xdr:row>17</xdr:row>
      <xdr:rowOff>498861</xdr:rowOff>
    </xdr:to>
    <xdr:pic>
      <xdr:nvPicPr>
        <xdr:cNvPr id="9" name="Imagem 8">
          <a:extLst>
            <a:ext uri="{FF2B5EF4-FFF2-40B4-BE49-F238E27FC236}">
              <a16:creationId xmlns:a16="http://schemas.microsoft.com/office/drawing/2014/main" id="{A4F4F1CA-47E1-2B4E-B448-DD5C6ADEE51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689" y="9276105"/>
          <a:ext cx="1786890" cy="404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767947</xdr:colOff>
      <xdr:row>8</xdr:row>
      <xdr:rowOff>317039</xdr:rowOff>
    </xdr:from>
    <xdr:to>
      <xdr:col>0</xdr:col>
      <xdr:colOff>1126435</xdr:colOff>
      <xdr:row>11</xdr:row>
      <xdr:rowOff>208118</xdr:rowOff>
    </xdr:to>
    <xdr:pic>
      <xdr:nvPicPr>
        <xdr:cNvPr id="10" name="Imagem 9">
          <a:extLst>
            <a:ext uri="{FF2B5EF4-FFF2-40B4-BE49-F238E27FC236}">
              <a16:creationId xmlns:a16="http://schemas.microsoft.com/office/drawing/2014/main" id="{82A9F5D6-6A5F-9B44-8539-D256CBF7B5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767947" y="2285539"/>
          <a:ext cx="358488" cy="1681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246851</xdr:colOff>
      <xdr:row>37</xdr:row>
      <xdr:rowOff>670560</xdr:rowOff>
    </xdr:from>
    <xdr:to>
      <xdr:col>0</xdr:col>
      <xdr:colOff>1756815</xdr:colOff>
      <xdr:row>37</xdr:row>
      <xdr:rowOff>1507434</xdr:rowOff>
    </xdr:to>
    <xdr:pic>
      <xdr:nvPicPr>
        <xdr:cNvPr id="11" name="Imagem 10">
          <a:extLst>
            <a:ext uri="{FF2B5EF4-FFF2-40B4-BE49-F238E27FC236}">
              <a16:creationId xmlns:a16="http://schemas.microsoft.com/office/drawing/2014/main" id="{A81EB9D2-1A4B-7743-A4FC-3208FCD6E23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6851" y="31747460"/>
          <a:ext cx="1509964" cy="836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517748</xdr:colOff>
      <xdr:row>26</xdr:row>
      <xdr:rowOff>521031</xdr:rowOff>
    </xdr:from>
    <xdr:to>
      <xdr:col>0</xdr:col>
      <xdr:colOff>1464398</xdr:colOff>
      <xdr:row>26</xdr:row>
      <xdr:rowOff>2082139</xdr:rowOff>
    </xdr:to>
    <xdr:pic>
      <xdr:nvPicPr>
        <xdr:cNvPr id="12" name="Imagem 11">
          <a:extLst>
            <a:ext uri="{FF2B5EF4-FFF2-40B4-BE49-F238E27FC236}">
              <a16:creationId xmlns:a16="http://schemas.microsoft.com/office/drawing/2014/main" id="{4E764DFF-BD52-A542-86A1-60FAF951D0C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7748" y="16472231"/>
          <a:ext cx="946650" cy="1561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378349</xdr:colOff>
      <xdr:row>55</xdr:row>
      <xdr:rowOff>146436</xdr:rowOff>
    </xdr:from>
    <xdr:to>
      <xdr:col>0</xdr:col>
      <xdr:colOff>1536589</xdr:colOff>
      <xdr:row>55</xdr:row>
      <xdr:rowOff>828875</xdr:rowOff>
    </xdr:to>
    <xdr:pic>
      <xdr:nvPicPr>
        <xdr:cNvPr id="13" name="Imagem 12">
          <a:extLst>
            <a:ext uri="{FF2B5EF4-FFF2-40B4-BE49-F238E27FC236}">
              <a16:creationId xmlns:a16="http://schemas.microsoft.com/office/drawing/2014/main" id="{5FE87800-26E9-1145-B4F4-5B7E1E1D41D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8349" y="45409236"/>
          <a:ext cx="1158240" cy="682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601980</xdr:colOff>
      <xdr:row>56</xdr:row>
      <xdr:rowOff>22860</xdr:rowOff>
    </xdr:from>
    <xdr:to>
      <xdr:col>0</xdr:col>
      <xdr:colOff>1403985</xdr:colOff>
      <xdr:row>56</xdr:row>
      <xdr:rowOff>721427</xdr:rowOff>
    </xdr:to>
    <xdr:pic>
      <xdr:nvPicPr>
        <xdr:cNvPr id="14" name="Imagem 13">
          <a:extLst>
            <a:ext uri="{FF2B5EF4-FFF2-40B4-BE49-F238E27FC236}">
              <a16:creationId xmlns:a16="http://schemas.microsoft.com/office/drawing/2014/main" id="{3EADFB9B-2AD5-2D40-A583-46C485E219B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1980" y="46250860"/>
          <a:ext cx="802005" cy="698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338302</xdr:colOff>
      <xdr:row>42</xdr:row>
      <xdr:rowOff>468848</xdr:rowOff>
    </xdr:from>
    <xdr:to>
      <xdr:col>0</xdr:col>
      <xdr:colOff>1552214</xdr:colOff>
      <xdr:row>42</xdr:row>
      <xdr:rowOff>1220055</xdr:rowOff>
    </xdr:to>
    <xdr:pic>
      <xdr:nvPicPr>
        <xdr:cNvPr id="15" name="Imagem 14">
          <a:extLst>
            <a:ext uri="{FF2B5EF4-FFF2-40B4-BE49-F238E27FC236}">
              <a16:creationId xmlns:a16="http://schemas.microsoft.com/office/drawing/2014/main" id="{686C8693-CCE2-144C-90B4-2A8356BC5D4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19833127">
          <a:off x="338302" y="35660548"/>
          <a:ext cx="1213912" cy="751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431359</xdr:colOff>
      <xdr:row>47</xdr:row>
      <xdr:rowOff>220400</xdr:rowOff>
    </xdr:from>
    <xdr:to>
      <xdr:col>0</xdr:col>
      <xdr:colOff>1343854</xdr:colOff>
      <xdr:row>47</xdr:row>
      <xdr:rowOff>1037317</xdr:rowOff>
    </xdr:to>
    <xdr:pic>
      <xdr:nvPicPr>
        <xdr:cNvPr id="16" name="Imagem 15">
          <a:extLst>
            <a:ext uri="{FF2B5EF4-FFF2-40B4-BE49-F238E27FC236}">
              <a16:creationId xmlns:a16="http://schemas.microsoft.com/office/drawing/2014/main" id="{18B30DDF-7FF7-C941-BEEA-DB92243D991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1359" y="38663300"/>
          <a:ext cx="912495" cy="816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57</xdr:row>
      <xdr:rowOff>179165</xdr:rowOff>
    </xdr:from>
    <xdr:to>
      <xdr:col>0</xdr:col>
      <xdr:colOff>1650349</xdr:colOff>
      <xdr:row>57</xdr:row>
      <xdr:rowOff>828675</xdr:rowOff>
    </xdr:to>
    <xdr:pic>
      <xdr:nvPicPr>
        <xdr:cNvPr id="17" name="Imagem 16">
          <a:extLst>
            <a:ext uri="{FF2B5EF4-FFF2-40B4-BE49-F238E27FC236}">
              <a16:creationId xmlns:a16="http://schemas.microsoft.com/office/drawing/2014/main" id="{A9960900-BFC8-E244-97BE-C558336F34F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82880" y="47296165"/>
          <a:ext cx="1467469" cy="64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450215</xdr:colOff>
      <xdr:row>99</xdr:row>
      <xdr:rowOff>108171</xdr:rowOff>
    </xdr:from>
    <xdr:to>
      <xdr:col>0</xdr:col>
      <xdr:colOff>1595120</xdr:colOff>
      <xdr:row>99</xdr:row>
      <xdr:rowOff>1324599</xdr:rowOff>
    </xdr:to>
    <xdr:pic>
      <xdr:nvPicPr>
        <xdr:cNvPr id="18" name="Imagem 17">
          <a:extLst>
            <a:ext uri="{FF2B5EF4-FFF2-40B4-BE49-F238E27FC236}">
              <a16:creationId xmlns:a16="http://schemas.microsoft.com/office/drawing/2014/main" id="{36152CBB-B690-0A4D-B10D-3A64165A3D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0215" y="75990671"/>
          <a:ext cx="1144905" cy="12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356235</xdr:colOff>
      <xdr:row>67</xdr:row>
      <xdr:rowOff>112975</xdr:rowOff>
    </xdr:from>
    <xdr:to>
      <xdr:col>0</xdr:col>
      <xdr:colOff>1483877</xdr:colOff>
      <xdr:row>67</xdr:row>
      <xdr:rowOff>966498</xdr:rowOff>
    </xdr:to>
    <xdr:pic>
      <xdr:nvPicPr>
        <xdr:cNvPr id="19" name="Imagem 18">
          <a:extLst>
            <a:ext uri="{FF2B5EF4-FFF2-40B4-BE49-F238E27FC236}">
              <a16:creationId xmlns:a16="http://schemas.microsoft.com/office/drawing/2014/main" id="{B1CDD6E5-099A-A045-866D-57E72DEBC38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56235" y="53516475"/>
          <a:ext cx="1127642" cy="853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612283</xdr:colOff>
      <xdr:row>71</xdr:row>
      <xdr:rowOff>218299</xdr:rowOff>
    </xdr:from>
    <xdr:to>
      <xdr:col>0</xdr:col>
      <xdr:colOff>1325221</xdr:colOff>
      <xdr:row>71</xdr:row>
      <xdr:rowOff>706537</xdr:rowOff>
    </xdr:to>
    <xdr:pic>
      <xdr:nvPicPr>
        <xdr:cNvPr id="20" name="Imagem 19">
          <a:extLst>
            <a:ext uri="{FF2B5EF4-FFF2-40B4-BE49-F238E27FC236}">
              <a16:creationId xmlns:a16="http://schemas.microsoft.com/office/drawing/2014/main" id="{E15A3276-D2C0-C347-81C2-10091855F02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rot="16200000">
          <a:off x="724633" y="55681149"/>
          <a:ext cx="488238" cy="712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476085</xdr:colOff>
      <xdr:row>66</xdr:row>
      <xdr:rowOff>95486</xdr:rowOff>
    </xdr:from>
    <xdr:to>
      <xdr:col>0</xdr:col>
      <xdr:colOff>1573365</xdr:colOff>
      <xdr:row>66</xdr:row>
      <xdr:rowOff>806425</xdr:rowOff>
    </xdr:to>
    <xdr:pic>
      <xdr:nvPicPr>
        <xdr:cNvPr id="21" name="Imagem 20">
          <a:extLst>
            <a:ext uri="{FF2B5EF4-FFF2-40B4-BE49-F238E27FC236}">
              <a16:creationId xmlns:a16="http://schemas.microsoft.com/office/drawing/2014/main" id="{C6D1D090-9477-5C4B-A2DE-7A091AB235C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6085" y="52622686"/>
          <a:ext cx="1097280" cy="710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518492</xdr:colOff>
      <xdr:row>65</xdr:row>
      <xdr:rowOff>156707</xdr:rowOff>
    </xdr:from>
    <xdr:to>
      <xdr:col>0</xdr:col>
      <xdr:colOff>1423367</xdr:colOff>
      <xdr:row>65</xdr:row>
      <xdr:rowOff>715860</xdr:rowOff>
    </xdr:to>
    <xdr:pic>
      <xdr:nvPicPr>
        <xdr:cNvPr id="22" name="Imagem 21">
          <a:extLst>
            <a:ext uri="{FF2B5EF4-FFF2-40B4-BE49-F238E27FC236}">
              <a16:creationId xmlns:a16="http://schemas.microsoft.com/office/drawing/2014/main" id="{D4833D25-4914-254D-8C1A-98379E3D8D4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rot="5400000">
          <a:off x="691353" y="51596646"/>
          <a:ext cx="559153"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557254</xdr:colOff>
      <xdr:row>72</xdr:row>
      <xdr:rowOff>203173</xdr:rowOff>
    </xdr:from>
    <xdr:to>
      <xdr:col>0</xdr:col>
      <xdr:colOff>1183999</xdr:colOff>
      <xdr:row>72</xdr:row>
      <xdr:rowOff>719682</xdr:rowOff>
    </xdr:to>
    <xdr:pic>
      <xdr:nvPicPr>
        <xdr:cNvPr id="23" name="Imagem 22">
          <a:extLst>
            <a:ext uri="{FF2B5EF4-FFF2-40B4-BE49-F238E27FC236}">
              <a16:creationId xmlns:a16="http://schemas.microsoft.com/office/drawing/2014/main" id="{4696F0CD-BC6E-004C-8EBD-EA9DEC49072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57254" y="56692773"/>
          <a:ext cx="626745" cy="516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675530</xdr:colOff>
      <xdr:row>97</xdr:row>
      <xdr:rowOff>165652</xdr:rowOff>
    </xdr:from>
    <xdr:ext cx="689697" cy="771525"/>
    <xdr:pic>
      <xdr:nvPicPr>
        <xdr:cNvPr id="24" name="Imagem 23">
          <a:extLst>
            <a:ext uri="{FF2B5EF4-FFF2-40B4-BE49-F238E27FC236}">
              <a16:creationId xmlns:a16="http://schemas.microsoft.com/office/drawing/2014/main" id="{406A070C-78C3-3043-B805-FB4A291C8BF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5530" y="71679352"/>
          <a:ext cx="689697"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468741</xdr:colOff>
      <xdr:row>93</xdr:row>
      <xdr:rowOff>1217516</xdr:rowOff>
    </xdr:from>
    <xdr:to>
      <xdr:col>0</xdr:col>
      <xdr:colOff>1647356</xdr:colOff>
      <xdr:row>94</xdr:row>
      <xdr:rowOff>451750</xdr:rowOff>
    </xdr:to>
    <xdr:pic>
      <xdr:nvPicPr>
        <xdr:cNvPr id="26" name="Imagem 25">
          <a:extLst>
            <a:ext uri="{FF2B5EF4-FFF2-40B4-BE49-F238E27FC236}">
              <a16:creationId xmlns:a16="http://schemas.microsoft.com/office/drawing/2014/main" id="{3696AD40-6BFD-2545-9B82-F5DD8190BC1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8741" y="66825716"/>
          <a:ext cx="1178615" cy="986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520479</xdr:colOff>
      <xdr:row>95</xdr:row>
      <xdr:rowOff>134842</xdr:rowOff>
    </xdr:from>
    <xdr:to>
      <xdr:col>0</xdr:col>
      <xdr:colOff>1400606</xdr:colOff>
      <xdr:row>95</xdr:row>
      <xdr:rowOff>1125442</xdr:rowOff>
    </xdr:to>
    <xdr:pic>
      <xdr:nvPicPr>
        <xdr:cNvPr id="27" name="Imagem 26">
          <a:extLst>
            <a:ext uri="{FF2B5EF4-FFF2-40B4-BE49-F238E27FC236}">
              <a16:creationId xmlns:a16="http://schemas.microsoft.com/office/drawing/2014/main" id="{93379FDA-E7D6-CE4C-9974-E5EE1E2D1EC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20479" y="69248242"/>
          <a:ext cx="88012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624841</xdr:colOff>
      <xdr:row>96</xdr:row>
      <xdr:rowOff>76201</xdr:rowOff>
    </xdr:from>
    <xdr:to>
      <xdr:col>0</xdr:col>
      <xdr:colOff>1151282</xdr:colOff>
      <xdr:row>96</xdr:row>
      <xdr:rowOff>765651</xdr:rowOff>
    </xdr:to>
    <xdr:pic>
      <xdr:nvPicPr>
        <xdr:cNvPr id="28" name="Imagem 27">
          <a:extLst>
            <a:ext uri="{FF2B5EF4-FFF2-40B4-BE49-F238E27FC236}">
              <a16:creationId xmlns:a16="http://schemas.microsoft.com/office/drawing/2014/main" id="{C6486948-656C-3E4C-83C6-15E2F2DF618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24841" y="70472301"/>
          <a:ext cx="526441" cy="68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533399</xdr:colOff>
      <xdr:row>90</xdr:row>
      <xdr:rowOff>130202</xdr:rowOff>
    </xdr:from>
    <xdr:to>
      <xdr:col>0</xdr:col>
      <xdr:colOff>1331895</xdr:colOff>
      <xdr:row>90</xdr:row>
      <xdr:rowOff>1448214</xdr:rowOff>
    </xdr:to>
    <xdr:pic>
      <xdr:nvPicPr>
        <xdr:cNvPr id="29" name="Imagem 28">
          <a:extLst>
            <a:ext uri="{FF2B5EF4-FFF2-40B4-BE49-F238E27FC236}">
              <a16:creationId xmlns:a16="http://schemas.microsoft.com/office/drawing/2014/main" id="{531656AE-EF49-DB4A-877B-3A3DCFCB3BE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33399" y="63134902"/>
          <a:ext cx="798496" cy="131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497840</xdr:colOff>
      <xdr:row>104</xdr:row>
      <xdr:rowOff>129430</xdr:rowOff>
    </xdr:from>
    <xdr:to>
      <xdr:col>0</xdr:col>
      <xdr:colOff>1425064</xdr:colOff>
      <xdr:row>104</xdr:row>
      <xdr:rowOff>931077</xdr:rowOff>
    </xdr:to>
    <xdr:pic>
      <xdr:nvPicPr>
        <xdr:cNvPr id="30" name="Imagem 29">
          <a:extLst>
            <a:ext uri="{FF2B5EF4-FFF2-40B4-BE49-F238E27FC236}">
              <a16:creationId xmlns:a16="http://schemas.microsoft.com/office/drawing/2014/main" id="{BB70E305-6419-C84A-B2F0-29F68B59D6E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97840" y="81879330"/>
          <a:ext cx="927224" cy="80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37750</xdr:colOff>
      <xdr:row>16</xdr:row>
      <xdr:rowOff>486069</xdr:rowOff>
    </xdr:from>
    <xdr:ext cx="1884395" cy="410344"/>
    <xdr:pic>
      <xdr:nvPicPr>
        <xdr:cNvPr id="31" name="Imagem 30">
          <a:extLst>
            <a:ext uri="{FF2B5EF4-FFF2-40B4-BE49-F238E27FC236}">
              <a16:creationId xmlns:a16="http://schemas.microsoft.com/office/drawing/2014/main" id="{3B7F3D64-C1CB-804B-8B27-C8E654B4B0A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774776" y="7292843"/>
          <a:ext cx="410344" cy="18843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505572</xdr:colOff>
      <xdr:row>21</xdr:row>
      <xdr:rowOff>398503</xdr:rowOff>
    </xdr:from>
    <xdr:to>
      <xdr:col>0</xdr:col>
      <xdr:colOff>1485902</xdr:colOff>
      <xdr:row>21</xdr:row>
      <xdr:rowOff>2013004</xdr:rowOff>
    </xdr:to>
    <xdr:pic>
      <xdr:nvPicPr>
        <xdr:cNvPr id="32" name="Imagem 31">
          <a:extLst>
            <a:ext uri="{FF2B5EF4-FFF2-40B4-BE49-F238E27FC236}">
              <a16:creationId xmlns:a16="http://schemas.microsoft.com/office/drawing/2014/main" id="{5B2B7D95-C44D-5140-AFDA-C8B70ED51DD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05572" y="11955503"/>
          <a:ext cx="980330" cy="161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528158</xdr:colOff>
      <xdr:row>61</xdr:row>
      <xdr:rowOff>104302</xdr:rowOff>
    </xdr:from>
    <xdr:to>
      <xdr:col>0</xdr:col>
      <xdr:colOff>1351118</xdr:colOff>
      <xdr:row>61</xdr:row>
      <xdr:rowOff>756755</xdr:rowOff>
    </xdr:to>
    <xdr:pic>
      <xdr:nvPicPr>
        <xdr:cNvPr id="33" name="Imagem 32">
          <a:extLst>
            <a:ext uri="{FF2B5EF4-FFF2-40B4-BE49-F238E27FC236}">
              <a16:creationId xmlns:a16="http://schemas.microsoft.com/office/drawing/2014/main" id="{8632E8FA-59A1-8D42-BCE1-F6E09DF47C8E}"/>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rot="5400000">
          <a:off x="613411" y="48914049"/>
          <a:ext cx="652453" cy="82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105023</xdr:colOff>
      <xdr:row>62</xdr:row>
      <xdr:rowOff>159358</xdr:rowOff>
    </xdr:from>
    <xdr:to>
      <xdr:col>0</xdr:col>
      <xdr:colOff>1811268</xdr:colOff>
      <xdr:row>62</xdr:row>
      <xdr:rowOff>471178</xdr:rowOff>
    </xdr:to>
    <xdr:pic>
      <xdr:nvPicPr>
        <xdr:cNvPr id="34" name="Imagem 33">
          <a:extLst>
            <a:ext uri="{FF2B5EF4-FFF2-40B4-BE49-F238E27FC236}">
              <a16:creationId xmlns:a16="http://schemas.microsoft.com/office/drawing/2014/main" id="{61792699-83F0-D749-A782-800C807E790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5023" y="49968758"/>
          <a:ext cx="1706245" cy="311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655320</xdr:colOff>
      <xdr:row>63</xdr:row>
      <xdr:rowOff>53340</xdr:rowOff>
    </xdr:from>
    <xdr:to>
      <xdr:col>0</xdr:col>
      <xdr:colOff>1191201</xdr:colOff>
      <xdr:row>63</xdr:row>
      <xdr:rowOff>601980</xdr:rowOff>
    </xdr:to>
    <xdr:pic>
      <xdr:nvPicPr>
        <xdr:cNvPr id="35" name="Imagem 34">
          <a:extLst>
            <a:ext uri="{FF2B5EF4-FFF2-40B4-BE49-F238E27FC236}">
              <a16:creationId xmlns:a16="http://schemas.microsoft.com/office/drawing/2014/main" id="{0EA6201C-D0B0-9149-A283-D883500131C4}"/>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55320" y="50599340"/>
          <a:ext cx="535881"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633785</xdr:colOff>
      <xdr:row>105</xdr:row>
      <xdr:rowOff>159872</xdr:rowOff>
    </xdr:from>
    <xdr:ext cx="579120" cy="616373"/>
    <xdr:pic>
      <xdr:nvPicPr>
        <xdr:cNvPr id="36" name="Imagem 35">
          <a:extLst>
            <a:ext uri="{FF2B5EF4-FFF2-40B4-BE49-F238E27FC236}">
              <a16:creationId xmlns:a16="http://schemas.microsoft.com/office/drawing/2014/main" id="{A3D28550-49AC-9341-97D5-D6E22CA87EBC}"/>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33785" y="83128972"/>
          <a:ext cx="579120" cy="6163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37911</xdr:colOff>
      <xdr:row>1</xdr:row>
      <xdr:rowOff>54061</xdr:rowOff>
    </xdr:from>
    <xdr:to>
      <xdr:col>0</xdr:col>
      <xdr:colOff>1988627</xdr:colOff>
      <xdr:row>4</xdr:row>
      <xdr:rowOff>108072</xdr:rowOff>
    </xdr:to>
    <xdr:pic>
      <xdr:nvPicPr>
        <xdr:cNvPr id="37" name="Imagem 36">
          <a:extLst>
            <a:ext uri="{FF2B5EF4-FFF2-40B4-BE49-F238E27FC236}">
              <a16:creationId xmlns:a16="http://schemas.microsoft.com/office/drawing/2014/main" id="{781C1418-6954-8F43-A941-565C011C8F7A}"/>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911" y="269961"/>
          <a:ext cx="1950716" cy="663611"/>
        </a:xfrm>
        <a:prstGeom prst="rect">
          <a:avLst/>
        </a:prstGeom>
      </xdr:spPr>
    </xdr:pic>
    <xdr:clientData/>
  </xdr:twoCellAnchor>
  <xdr:twoCellAnchor>
    <xdr:from>
      <xdr:col>0</xdr:col>
      <xdr:colOff>1931525</xdr:colOff>
      <xdr:row>1</xdr:row>
      <xdr:rowOff>100915</xdr:rowOff>
    </xdr:from>
    <xdr:to>
      <xdr:col>1</xdr:col>
      <xdr:colOff>5496560</xdr:colOff>
      <xdr:row>5</xdr:row>
      <xdr:rowOff>83323</xdr:rowOff>
    </xdr:to>
    <xdr:sp macro="" textlink="">
      <xdr:nvSpPr>
        <xdr:cNvPr id="38" name="Caixa de Texto 4">
          <a:extLst>
            <a:ext uri="{FF2B5EF4-FFF2-40B4-BE49-F238E27FC236}">
              <a16:creationId xmlns:a16="http://schemas.microsoft.com/office/drawing/2014/main" id="{9A596B95-C912-7C4C-9146-111D8D50E9A5}"/>
            </a:ext>
          </a:extLst>
        </xdr:cNvPr>
        <xdr:cNvSpPr txBox="1">
          <a:spLocks noChangeArrowheads="1"/>
        </xdr:cNvSpPr>
      </xdr:nvSpPr>
      <xdr:spPr bwMode="auto">
        <a:xfrm>
          <a:off x="1931525" y="316815"/>
          <a:ext cx="5838335" cy="731708"/>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2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506219</xdr:colOff>
      <xdr:row>19</xdr:row>
      <xdr:rowOff>35398</xdr:rowOff>
    </xdr:from>
    <xdr:to>
      <xdr:col>0</xdr:col>
      <xdr:colOff>1534583</xdr:colOff>
      <xdr:row>19</xdr:row>
      <xdr:rowOff>684674</xdr:rowOff>
    </xdr:to>
    <xdr:pic>
      <xdr:nvPicPr>
        <xdr:cNvPr id="39" name="Imagem 38">
          <a:extLst>
            <a:ext uri="{FF2B5EF4-FFF2-40B4-BE49-F238E27FC236}">
              <a16:creationId xmlns:a16="http://schemas.microsoft.com/office/drawing/2014/main" id="{3539E2BA-C7BD-6C4D-9B6F-6BC9CB71CDF8}"/>
            </a:ext>
          </a:extLst>
        </xdr:cNvPr>
        <xdr:cNvPicPr>
          <a:picLocks noChangeAspect="1"/>
        </xdr:cNvPicPr>
      </xdr:nvPicPr>
      <xdr:blipFill>
        <a:blip xmlns:r="http://schemas.openxmlformats.org/officeDocument/2006/relationships" r:embed="rId35"/>
        <a:stretch>
          <a:fillRect/>
        </a:stretch>
      </xdr:blipFill>
      <xdr:spPr>
        <a:xfrm rot="5400000">
          <a:off x="695763" y="10399554"/>
          <a:ext cx="649276" cy="1028364"/>
        </a:xfrm>
        <a:prstGeom prst="rect">
          <a:avLst/>
        </a:prstGeom>
      </xdr:spPr>
    </xdr:pic>
    <xdr:clientData/>
  </xdr:twoCellAnchor>
  <xdr:twoCellAnchor editAs="oneCell">
    <xdr:from>
      <xdr:col>0</xdr:col>
      <xdr:colOff>151331</xdr:colOff>
      <xdr:row>33</xdr:row>
      <xdr:rowOff>1604283</xdr:rowOff>
    </xdr:from>
    <xdr:to>
      <xdr:col>0</xdr:col>
      <xdr:colOff>1940607</xdr:colOff>
      <xdr:row>33</xdr:row>
      <xdr:rowOff>3055288</xdr:rowOff>
    </xdr:to>
    <xdr:pic>
      <xdr:nvPicPr>
        <xdr:cNvPr id="40" name="Imagem 39">
          <a:extLst>
            <a:ext uri="{FF2B5EF4-FFF2-40B4-BE49-F238E27FC236}">
              <a16:creationId xmlns:a16="http://schemas.microsoft.com/office/drawing/2014/main" id="{403B8511-6E93-7D46-BBAD-176C5E8CF09F}"/>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7664" t="22637" r="7664" b="24896"/>
        <a:stretch/>
      </xdr:blipFill>
      <xdr:spPr bwMode="auto">
        <a:xfrm>
          <a:off x="151331" y="23092683"/>
          <a:ext cx="1789276" cy="145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107891</xdr:colOff>
      <xdr:row>34</xdr:row>
      <xdr:rowOff>348241</xdr:rowOff>
    </xdr:from>
    <xdr:to>
      <xdr:col>0</xdr:col>
      <xdr:colOff>1897167</xdr:colOff>
      <xdr:row>34</xdr:row>
      <xdr:rowOff>1799246</xdr:rowOff>
    </xdr:to>
    <xdr:pic>
      <xdr:nvPicPr>
        <xdr:cNvPr id="41" name="Imagem 40">
          <a:extLst>
            <a:ext uri="{FF2B5EF4-FFF2-40B4-BE49-F238E27FC236}">
              <a16:creationId xmlns:a16="http://schemas.microsoft.com/office/drawing/2014/main" id="{F42B2B18-0412-594E-9FFC-B44393EF2EFB}"/>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7664" t="22637" r="7664" b="24896"/>
        <a:stretch/>
      </xdr:blipFill>
      <xdr:spPr bwMode="auto">
        <a:xfrm>
          <a:off x="107891" y="26357841"/>
          <a:ext cx="1789276" cy="145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27021</xdr:colOff>
      <xdr:row>2</xdr:row>
      <xdr:rowOff>18014</xdr:rowOff>
    </xdr:from>
    <xdr:to>
      <xdr:col>2</xdr:col>
      <xdr:colOff>29210</xdr:colOff>
      <xdr:row>4</xdr:row>
      <xdr:rowOff>173725</xdr:rowOff>
    </xdr:to>
    <xdr:pic>
      <xdr:nvPicPr>
        <xdr:cNvPr id="2" name="Imagem 1">
          <a:extLst>
            <a:ext uri="{FF2B5EF4-FFF2-40B4-BE49-F238E27FC236}">
              <a16:creationId xmlns:a16="http://schemas.microsoft.com/office/drawing/2014/main" id="{5127B9F7-8901-0B44-9B27-839890A544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0721" y="411714"/>
          <a:ext cx="2224689" cy="651011"/>
        </a:xfrm>
        <a:prstGeom prst="rect">
          <a:avLst/>
        </a:prstGeom>
      </xdr:spPr>
    </xdr:pic>
    <xdr:clientData/>
  </xdr:twoCellAnchor>
  <xdr:twoCellAnchor>
    <xdr:from>
      <xdr:col>1</xdr:col>
      <xdr:colOff>2205115</xdr:colOff>
      <xdr:row>1</xdr:row>
      <xdr:rowOff>162128</xdr:rowOff>
    </xdr:from>
    <xdr:to>
      <xdr:col>3</xdr:col>
      <xdr:colOff>2179714</xdr:colOff>
      <xdr:row>5</xdr:row>
      <xdr:rowOff>9006</xdr:rowOff>
    </xdr:to>
    <xdr:sp macro="" textlink="">
      <xdr:nvSpPr>
        <xdr:cNvPr id="3" name="Caixa de Texto 4">
          <a:extLst>
            <a:ext uri="{FF2B5EF4-FFF2-40B4-BE49-F238E27FC236}">
              <a16:creationId xmlns:a16="http://schemas.microsoft.com/office/drawing/2014/main" id="{E110FE49-3BDD-044D-AC1E-45FDD265709B}"/>
            </a:ext>
          </a:extLst>
        </xdr:cNvPr>
        <xdr:cNvSpPr txBox="1">
          <a:spLocks noChangeArrowheads="1"/>
        </xdr:cNvSpPr>
      </xdr:nvSpPr>
      <xdr:spPr bwMode="auto">
        <a:xfrm>
          <a:off x="2598815" y="365328"/>
          <a:ext cx="4419599" cy="748578"/>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2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JABOATAO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27608</xdr:colOff>
      <xdr:row>0</xdr:row>
      <xdr:rowOff>30781</xdr:rowOff>
    </xdr:from>
    <xdr:to>
      <xdr:col>1</xdr:col>
      <xdr:colOff>1849782</xdr:colOff>
      <xdr:row>3</xdr:row>
      <xdr:rowOff>262282</xdr:rowOff>
    </xdr:to>
    <xdr:pic>
      <xdr:nvPicPr>
        <xdr:cNvPr id="2" name="Imagem 1">
          <a:extLst>
            <a:ext uri="{FF2B5EF4-FFF2-40B4-BE49-F238E27FC236}">
              <a16:creationId xmlns:a16="http://schemas.microsoft.com/office/drawing/2014/main" id="{03C65EB2-7243-714A-9085-3A22DE7676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08" y="30781"/>
          <a:ext cx="2571474" cy="841101"/>
        </a:xfrm>
        <a:prstGeom prst="rect">
          <a:avLst/>
        </a:prstGeom>
      </xdr:spPr>
    </xdr:pic>
    <xdr:clientData/>
  </xdr:twoCellAnchor>
  <xdr:twoCellAnchor>
    <xdr:from>
      <xdr:col>1</xdr:col>
      <xdr:colOff>1794565</xdr:colOff>
      <xdr:row>0</xdr:row>
      <xdr:rowOff>88934</xdr:rowOff>
    </xdr:from>
    <xdr:to>
      <xdr:col>5</xdr:col>
      <xdr:colOff>1339022</xdr:colOff>
      <xdr:row>3</xdr:row>
      <xdr:rowOff>142059</xdr:rowOff>
    </xdr:to>
    <xdr:sp macro="" textlink="">
      <xdr:nvSpPr>
        <xdr:cNvPr id="3" name="Caixa de Texto 4">
          <a:extLst>
            <a:ext uri="{FF2B5EF4-FFF2-40B4-BE49-F238E27FC236}">
              <a16:creationId xmlns:a16="http://schemas.microsoft.com/office/drawing/2014/main" id="{99305883-09E1-B24A-A903-9F1262F45D0A}"/>
            </a:ext>
          </a:extLst>
        </xdr:cNvPr>
        <xdr:cNvSpPr txBox="1">
          <a:spLocks noChangeArrowheads="1"/>
        </xdr:cNvSpPr>
      </xdr:nvSpPr>
      <xdr:spPr bwMode="auto">
        <a:xfrm>
          <a:off x="2543865" y="88934"/>
          <a:ext cx="7481957" cy="662725"/>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2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200" b="1">
              <a:solidFill>
                <a:srgbClr val="003470"/>
              </a:solidFill>
              <a:effectLst/>
              <a:latin typeface="Muli Black"/>
              <a:ea typeface="Calibri" panose="020F0502020204030204" pitchFamily="34" charset="0"/>
              <a:cs typeface="Times New Roman" panose="02020603050405020304" pitchFamily="18" charset="0"/>
            </a:rPr>
            <a:t> </a:t>
          </a:r>
          <a:endParaRPr lang="pt-BR"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1735666</xdr:colOff>
      <xdr:row>0</xdr:row>
      <xdr:rowOff>34074</xdr:rowOff>
    </xdr:from>
    <xdr:to>
      <xdr:col>9</xdr:col>
      <xdr:colOff>1058332</xdr:colOff>
      <xdr:row>0</xdr:row>
      <xdr:rowOff>674076</xdr:rowOff>
    </xdr:to>
    <xdr:sp macro="" textlink="">
      <xdr:nvSpPr>
        <xdr:cNvPr id="2" name="Caixa de Texto 4">
          <a:extLst>
            <a:ext uri="{FF2B5EF4-FFF2-40B4-BE49-F238E27FC236}">
              <a16:creationId xmlns:a16="http://schemas.microsoft.com/office/drawing/2014/main" id="{8EB918A5-C5BF-1347-968D-05E9F451A8D7}"/>
            </a:ext>
          </a:extLst>
        </xdr:cNvPr>
        <xdr:cNvSpPr txBox="1">
          <a:spLocks noChangeArrowheads="1"/>
        </xdr:cNvSpPr>
      </xdr:nvSpPr>
      <xdr:spPr bwMode="auto">
        <a:xfrm>
          <a:off x="2444749" y="34074"/>
          <a:ext cx="8519583"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39077</xdr:colOff>
      <xdr:row>0</xdr:row>
      <xdr:rowOff>19540</xdr:rowOff>
    </xdr:from>
    <xdr:to>
      <xdr:col>2</xdr:col>
      <xdr:colOff>1700823</xdr:colOff>
      <xdr:row>0</xdr:row>
      <xdr:rowOff>713154</xdr:rowOff>
    </xdr:to>
    <xdr:pic>
      <xdr:nvPicPr>
        <xdr:cNvPr id="3" name="Imagem 2">
          <a:extLst>
            <a:ext uri="{FF2B5EF4-FFF2-40B4-BE49-F238E27FC236}">
              <a16:creationId xmlns:a16="http://schemas.microsoft.com/office/drawing/2014/main" id="{9CAD8F39-F9B6-724E-968C-0905E478830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77" y="19540"/>
          <a:ext cx="2169746" cy="6936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1735667</xdr:colOff>
      <xdr:row>0</xdr:row>
      <xdr:rowOff>34074</xdr:rowOff>
    </xdr:from>
    <xdr:to>
      <xdr:col>6</xdr:col>
      <xdr:colOff>1133232</xdr:colOff>
      <xdr:row>0</xdr:row>
      <xdr:rowOff>674076</xdr:rowOff>
    </xdr:to>
    <xdr:sp macro="" textlink="">
      <xdr:nvSpPr>
        <xdr:cNvPr id="4" name="Caixa de Texto 4">
          <a:extLst>
            <a:ext uri="{FF2B5EF4-FFF2-40B4-BE49-F238E27FC236}">
              <a16:creationId xmlns:a16="http://schemas.microsoft.com/office/drawing/2014/main" id="{7ABDE9FC-EF97-3B41-80F1-C8E6E948A125}"/>
            </a:ext>
          </a:extLst>
        </xdr:cNvPr>
        <xdr:cNvSpPr txBox="1">
          <a:spLocks noChangeArrowheads="1"/>
        </xdr:cNvSpPr>
      </xdr:nvSpPr>
      <xdr:spPr bwMode="auto">
        <a:xfrm>
          <a:off x="2444750" y="34074"/>
          <a:ext cx="6932899"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39077</xdr:colOff>
      <xdr:row>0</xdr:row>
      <xdr:rowOff>19540</xdr:rowOff>
    </xdr:from>
    <xdr:to>
      <xdr:col>2</xdr:col>
      <xdr:colOff>1700823</xdr:colOff>
      <xdr:row>0</xdr:row>
      <xdr:rowOff>713154</xdr:rowOff>
    </xdr:to>
    <xdr:pic>
      <xdr:nvPicPr>
        <xdr:cNvPr id="5" name="Imagem 4">
          <a:extLst>
            <a:ext uri="{FF2B5EF4-FFF2-40B4-BE49-F238E27FC236}">
              <a16:creationId xmlns:a16="http://schemas.microsoft.com/office/drawing/2014/main" id="{B35461CA-3706-AE46-96FA-4F57D769A2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77" y="19540"/>
          <a:ext cx="2169746" cy="6936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1735666</xdr:colOff>
      <xdr:row>0</xdr:row>
      <xdr:rowOff>34074</xdr:rowOff>
    </xdr:from>
    <xdr:to>
      <xdr:col>6</xdr:col>
      <xdr:colOff>1026160</xdr:colOff>
      <xdr:row>0</xdr:row>
      <xdr:rowOff>674076</xdr:rowOff>
    </xdr:to>
    <xdr:sp macro="" textlink="">
      <xdr:nvSpPr>
        <xdr:cNvPr id="2" name="Caixa de Texto 4">
          <a:extLst>
            <a:ext uri="{FF2B5EF4-FFF2-40B4-BE49-F238E27FC236}">
              <a16:creationId xmlns:a16="http://schemas.microsoft.com/office/drawing/2014/main" id="{E1DA7EF6-E93C-6F4D-AA55-F94D837F0F1B}"/>
            </a:ext>
          </a:extLst>
        </xdr:cNvPr>
        <xdr:cNvSpPr txBox="1">
          <a:spLocks noChangeArrowheads="1"/>
        </xdr:cNvSpPr>
      </xdr:nvSpPr>
      <xdr:spPr bwMode="auto">
        <a:xfrm>
          <a:off x="2446866" y="34074"/>
          <a:ext cx="7662334"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39077</xdr:colOff>
      <xdr:row>0</xdr:row>
      <xdr:rowOff>19540</xdr:rowOff>
    </xdr:from>
    <xdr:to>
      <xdr:col>2</xdr:col>
      <xdr:colOff>1700823</xdr:colOff>
      <xdr:row>0</xdr:row>
      <xdr:rowOff>713154</xdr:rowOff>
    </xdr:to>
    <xdr:pic>
      <xdr:nvPicPr>
        <xdr:cNvPr id="3" name="Imagem 2">
          <a:extLst>
            <a:ext uri="{FF2B5EF4-FFF2-40B4-BE49-F238E27FC236}">
              <a16:creationId xmlns:a16="http://schemas.microsoft.com/office/drawing/2014/main" id="{182DDDB7-A8B1-634F-BBF5-324986F1B2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77" y="19540"/>
          <a:ext cx="2169746" cy="6936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13838</xdr:colOff>
      <xdr:row>0</xdr:row>
      <xdr:rowOff>14533</xdr:rowOff>
    </xdr:from>
    <xdr:to>
      <xdr:col>8</xdr:col>
      <xdr:colOff>285750</xdr:colOff>
      <xdr:row>0</xdr:row>
      <xdr:rowOff>654535</xdr:rowOff>
    </xdr:to>
    <xdr:sp macro="" textlink="">
      <xdr:nvSpPr>
        <xdr:cNvPr id="2" name="Caixa de Texto 4">
          <a:extLst>
            <a:ext uri="{FF2B5EF4-FFF2-40B4-BE49-F238E27FC236}">
              <a16:creationId xmlns:a16="http://schemas.microsoft.com/office/drawing/2014/main" id="{8D86ABEC-43E2-7048-9218-6B095E606DC0}"/>
            </a:ext>
          </a:extLst>
        </xdr:cNvPr>
        <xdr:cNvSpPr txBox="1">
          <a:spLocks noChangeArrowheads="1"/>
        </xdr:cNvSpPr>
      </xdr:nvSpPr>
      <xdr:spPr bwMode="auto">
        <a:xfrm>
          <a:off x="2024671" y="14533"/>
          <a:ext cx="6949996"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 - </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52915</xdr:colOff>
      <xdr:row>0</xdr:row>
      <xdr:rowOff>42332</xdr:rowOff>
    </xdr:from>
    <xdr:to>
      <xdr:col>3</xdr:col>
      <xdr:colOff>21167</xdr:colOff>
      <xdr:row>0</xdr:row>
      <xdr:rowOff>624417</xdr:rowOff>
    </xdr:to>
    <xdr:pic>
      <xdr:nvPicPr>
        <xdr:cNvPr id="3" name="Imagem 2">
          <a:extLst>
            <a:ext uri="{FF2B5EF4-FFF2-40B4-BE49-F238E27FC236}">
              <a16:creationId xmlns:a16="http://schemas.microsoft.com/office/drawing/2014/main" id="{322F5336-C5BC-5743-9381-391AEBFA9A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5" y="42332"/>
          <a:ext cx="1979085" cy="582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1129001</xdr:colOff>
      <xdr:row>0</xdr:row>
      <xdr:rowOff>34074</xdr:rowOff>
    </xdr:from>
    <xdr:to>
      <xdr:col>6</xdr:col>
      <xdr:colOff>1133232</xdr:colOff>
      <xdr:row>0</xdr:row>
      <xdr:rowOff>674076</xdr:rowOff>
    </xdr:to>
    <xdr:sp macro="" textlink="">
      <xdr:nvSpPr>
        <xdr:cNvPr id="2" name="Caixa de Texto 4">
          <a:extLst>
            <a:ext uri="{FF2B5EF4-FFF2-40B4-BE49-F238E27FC236}">
              <a16:creationId xmlns:a16="http://schemas.microsoft.com/office/drawing/2014/main" id="{18B6914E-E492-AA43-A1AC-75700D10CB33}"/>
            </a:ext>
          </a:extLst>
        </xdr:cNvPr>
        <xdr:cNvSpPr txBox="1">
          <a:spLocks noChangeArrowheads="1"/>
        </xdr:cNvSpPr>
      </xdr:nvSpPr>
      <xdr:spPr bwMode="auto">
        <a:xfrm>
          <a:off x="2438078" y="34074"/>
          <a:ext cx="6999000"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39077</xdr:colOff>
      <xdr:row>0</xdr:row>
      <xdr:rowOff>19540</xdr:rowOff>
    </xdr:from>
    <xdr:to>
      <xdr:col>2</xdr:col>
      <xdr:colOff>1103923</xdr:colOff>
      <xdr:row>0</xdr:row>
      <xdr:rowOff>713154</xdr:rowOff>
    </xdr:to>
    <xdr:pic>
      <xdr:nvPicPr>
        <xdr:cNvPr id="3" name="Imagem 2">
          <a:extLst>
            <a:ext uri="{FF2B5EF4-FFF2-40B4-BE49-F238E27FC236}">
              <a16:creationId xmlns:a16="http://schemas.microsoft.com/office/drawing/2014/main" id="{E310C062-D73F-904E-BF66-B1E6985144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231" y="19540"/>
          <a:ext cx="2168769" cy="6936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19538</xdr:colOff>
      <xdr:row>0</xdr:row>
      <xdr:rowOff>29307</xdr:rowOff>
    </xdr:from>
    <xdr:to>
      <xdr:col>3</xdr:col>
      <xdr:colOff>527539</xdr:colOff>
      <xdr:row>0</xdr:row>
      <xdr:rowOff>674077</xdr:rowOff>
    </xdr:to>
    <xdr:pic>
      <xdr:nvPicPr>
        <xdr:cNvPr id="2" name="Imagem 1">
          <a:extLst>
            <a:ext uri="{FF2B5EF4-FFF2-40B4-BE49-F238E27FC236}">
              <a16:creationId xmlns:a16="http://schemas.microsoft.com/office/drawing/2014/main" id="{D1D60A46-4472-EE49-8D4A-110C8C9B56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692" y="29307"/>
          <a:ext cx="2266462" cy="644770"/>
        </a:xfrm>
        <a:prstGeom prst="rect">
          <a:avLst/>
        </a:prstGeom>
      </xdr:spPr>
    </xdr:pic>
    <xdr:clientData/>
  </xdr:twoCellAnchor>
  <xdr:twoCellAnchor>
    <xdr:from>
      <xdr:col>3</xdr:col>
      <xdr:colOff>498116</xdr:colOff>
      <xdr:row>0</xdr:row>
      <xdr:rowOff>28845</xdr:rowOff>
    </xdr:from>
    <xdr:to>
      <xdr:col>7</xdr:col>
      <xdr:colOff>644769</xdr:colOff>
      <xdr:row>0</xdr:row>
      <xdr:rowOff>695445</xdr:rowOff>
    </xdr:to>
    <xdr:sp macro="" textlink="">
      <xdr:nvSpPr>
        <xdr:cNvPr id="3" name="Caixa de Texto 4">
          <a:extLst>
            <a:ext uri="{FF2B5EF4-FFF2-40B4-BE49-F238E27FC236}">
              <a16:creationId xmlns:a16="http://schemas.microsoft.com/office/drawing/2014/main" id="{E2518BC5-8EF9-394D-A4F0-BB423A8AB322}"/>
            </a:ext>
          </a:extLst>
        </xdr:cNvPr>
        <xdr:cNvSpPr txBox="1">
          <a:spLocks noChangeArrowheads="1"/>
        </xdr:cNvSpPr>
      </xdr:nvSpPr>
      <xdr:spPr bwMode="auto">
        <a:xfrm>
          <a:off x="2461731" y="28845"/>
          <a:ext cx="7141423" cy="666600"/>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11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1100" b="1">
              <a:solidFill>
                <a:srgbClr val="003470"/>
              </a:solidFill>
              <a:effectLst/>
              <a:latin typeface="Muli Black"/>
              <a:ea typeface="Calibri" panose="020F0502020204030204" pitchFamily="34" charset="0"/>
              <a:cs typeface="Times New Roman" panose="02020603050405020304" pitchFamily="18" charset="0"/>
            </a:rPr>
            <a:t> </a:t>
          </a:r>
          <a:endParaRPr lang="pt-B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1810120</xdr:colOff>
      <xdr:row>0</xdr:row>
      <xdr:rowOff>49169</xdr:rowOff>
    </xdr:from>
    <xdr:to>
      <xdr:col>4</xdr:col>
      <xdr:colOff>0</xdr:colOff>
      <xdr:row>0</xdr:row>
      <xdr:rowOff>689171</xdr:rowOff>
    </xdr:to>
    <xdr:sp macro="" textlink="">
      <xdr:nvSpPr>
        <xdr:cNvPr id="2" name="Caixa de Texto 4">
          <a:extLst>
            <a:ext uri="{FF2B5EF4-FFF2-40B4-BE49-F238E27FC236}">
              <a16:creationId xmlns:a16="http://schemas.microsoft.com/office/drawing/2014/main" id="{64C0A1E6-FC65-2143-A419-9F88E2976645}"/>
            </a:ext>
          </a:extLst>
        </xdr:cNvPr>
        <xdr:cNvSpPr txBox="1">
          <a:spLocks noChangeArrowheads="1"/>
        </xdr:cNvSpPr>
      </xdr:nvSpPr>
      <xdr:spPr bwMode="auto">
        <a:xfrm>
          <a:off x="2013320" y="49169"/>
          <a:ext cx="5505080" cy="640002"/>
        </a:xfrm>
        <a:prstGeom prst="rect">
          <a:avLst/>
        </a:prstGeom>
        <a:noFill/>
        <a:ln>
          <a:noFill/>
        </a:ln>
      </xdr:spPr>
      <xdr:txBody>
        <a:bodyPr rot="0" vert="horz" wrap="square" lIns="91440" tIns="45720" rIns="91440" bIns="45720" anchor="t" anchorCtr="0" upright="1">
          <a:noAutofit/>
        </a:bodyPr>
        <a:lstStyle/>
        <a:p>
          <a:pPr algn="l">
            <a:lnSpc>
              <a:spcPct val="107000"/>
            </a:lnSpc>
            <a:spcAft>
              <a:spcPts val="800"/>
            </a:spcAft>
          </a:pPr>
          <a:r>
            <a:rPr lang="pt-BR" sz="15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EMLUME</a:t>
          </a:r>
          <a:endParaRPr lang="pt-BR" sz="15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pt-BR" sz="900" b="1">
              <a:solidFill>
                <a:srgbClr val="003470"/>
              </a:solidFill>
              <a:effectLst/>
              <a:latin typeface="Arial" panose="020B0604020202020204" pitchFamily="34" charset="0"/>
              <a:ea typeface="Calibri" panose="020F0502020204030204" pitchFamily="34" charset="0"/>
              <a:cs typeface="Times New Roman" panose="02020603050405020304" pitchFamily="18" charset="0"/>
            </a:rPr>
            <a:t>EMPRESA MUNICIPAL DE ENERGIA E ILUMINACAO PUBLICA DO JABOATÃO DOS GUARARAPES </a:t>
          </a:r>
          <a:r>
            <a:rPr lang="pt-BR" sz="900" b="1">
              <a:solidFill>
                <a:srgbClr val="003470"/>
              </a:solidFill>
              <a:effectLst/>
              <a:latin typeface="Muli Black"/>
              <a:ea typeface="Calibri" panose="020F0502020204030204" pitchFamily="34" charset="0"/>
              <a:cs typeface="Times New Roman" panose="02020603050405020304" pitchFamily="18" charset="0"/>
            </a:rPr>
            <a:t> </a:t>
          </a:r>
          <a:endParaRPr lang="pt-BR" sz="9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34635</xdr:colOff>
      <xdr:row>0</xdr:row>
      <xdr:rowOff>46180</xdr:rowOff>
    </xdr:from>
    <xdr:to>
      <xdr:col>1</xdr:col>
      <xdr:colOff>1870362</xdr:colOff>
      <xdr:row>0</xdr:row>
      <xdr:rowOff>692725</xdr:rowOff>
    </xdr:to>
    <xdr:pic>
      <xdr:nvPicPr>
        <xdr:cNvPr id="3" name="Imagem 2">
          <a:extLst>
            <a:ext uri="{FF2B5EF4-FFF2-40B4-BE49-F238E27FC236}">
              <a16:creationId xmlns:a16="http://schemas.microsoft.com/office/drawing/2014/main" id="{9AFE2595-A5B0-5D4C-A474-CD3104B754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7835" y="46180"/>
          <a:ext cx="1835727" cy="646545"/>
        </a:xfrm>
        <a:prstGeom prst="rect">
          <a:avLst/>
        </a:prstGeom>
      </xdr:spPr>
    </xdr:pic>
    <xdr:clientData/>
  </xdr:twoCellAnchor>
  <xdr:twoCellAnchor editAs="oneCell">
    <xdr:from>
      <xdr:col>1</xdr:col>
      <xdr:colOff>796552</xdr:colOff>
      <xdr:row>22</xdr:row>
      <xdr:rowOff>60396</xdr:rowOff>
    </xdr:from>
    <xdr:to>
      <xdr:col>3</xdr:col>
      <xdr:colOff>1056640</xdr:colOff>
      <xdr:row>23</xdr:row>
      <xdr:rowOff>363161</xdr:rowOff>
    </xdr:to>
    <xdr:pic>
      <xdr:nvPicPr>
        <xdr:cNvPr id="4" name="Imagem 3">
          <a:extLst>
            <a:ext uri="{FF2B5EF4-FFF2-40B4-BE49-F238E27FC236}">
              <a16:creationId xmlns:a16="http://schemas.microsoft.com/office/drawing/2014/main" id="{8C6CADAD-A41E-1E47-B123-67C5544C3E20}"/>
            </a:ext>
          </a:extLst>
        </xdr:cNvPr>
        <xdr:cNvPicPr>
          <a:picLocks noChangeAspect="1"/>
        </xdr:cNvPicPr>
      </xdr:nvPicPr>
      <xdr:blipFill>
        <a:blip xmlns:r="http://schemas.openxmlformats.org/officeDocument/2006/relationships" r:embed="rId2"/>
        <a:stretch>
          <a:fillRect/>
        </a:stretch>
      </xdr:blipFill>
      <xdr:spPr>
        <a:xfrm>
          <a:off x="999752" y="6092896"/>
          <a:ext cx="5848088" cy="69646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CE685-7E11-9C4A-A84A-E1C505AC3375}">
  <sheetPr codeName="Planilha1"/>
  <dimension ref="A1:N134"/>
  <sheetViews>
    <sheetView showGridLines="0" tabSelected="1" topLeftCell="C1" zoomScale="134" zoomScaleNormal="100" zoomScaleSheetLayoutView="90" workbookViewId="0">
      <pane ySplit="4" topLeftCell="A5" activePane="bottomLeft" state="frozen"/>
      <selection pane="bottomLeft" sqref="A1:J1"/>
    </sheetView>
  </sheetViews>
  <sheetFormatPr baseColWidth="10" defaultColWidth="9.1640625" defaultRowHeight="14" x14ac:dyDescent="0.15"/>
  <cols>
    <col min="1" max="1" width="7.83203125" style="95" customWidth="1"/>
    <col min="2" max="2" width="15.83203125" style="95" customWidth="1"/>
    <col min="3" max="3" width="15.6640625" style="95" customWidth="1"/>
    <col min="4" max="4" width="56.33203125" style="74" customWidth="1"/>
    <col min="5" max="5" width="12.1640625" style="74" customWidth="1"/>
    <col min="6" max="6" width="12.5" style="96" customWidth="1"/>
    <col min="7" max="7" width="17" style="97" customWidth="1"/>
    <col min="8" max="8" width="13.5" style="98" customWidth="1"/>
    <col min="9" max="9" width="17" style="97" customWidth="1"/>
    <col min="10" max="10" width="21.83203125" style="97" customWidth="1"/>
    <col min="11" max="11" width="6.83203125" style="74" customWidth="1"/>
    <col min="12" max="12" width="8.83203125" style="100" customWidth="1"/>
    <col min="13" max="13" width="20.33203125" style="100" customWidth="1"/>
    <col min="14" max="14" width="10.1640625" style="100" customWidth="1"/>
    <col min="15" max="16384" width="9.1640625" style="74"/>
  </cols>
  <sheetData>
    <row r="1" spans="1:14" ht="70" customHeight="1" thickBot="1" x14ac:dyDescent="0.3">
      <c r="A1" s="472"/>
      <c r="B1" s="473"/>
      <c r="C1" s="473"/>
      <c r="D1" s="473"/>
      <c r="E1" s="473"/>
      <c r="F1" s="473"/>
      <c r="G1" s="473"/>
      <c r="H1" s="473"/>
      <c r="I1" s="473"/>
      <c r="J1" s="474"/>
      <c r="L1" s="475"/>
      <c r="M1" s="475"/>
      <c r="N1" s="475"/>
    </row>
    <row r="2" spans="1:14" s="76" customFormat="1" ht="18.75" customHeight="1" x14ac:dyDescent="0.2">
      <c r="A2" s="476" t="s">
        <v>607</v>
      </c>
      <c r="B2" s="477"/>
      <c r="C2" s="477"/>
      <c r="D2" s="477"/>
      <c r="E2" s="477"/>
      <c r="F2" s="477"/>
      <c r="G2" s="477"/>
      <c r="H2" s="477"/>
      <c r="I2" s="477"/>
      <c r="J2" s="478"/>
      <c r="K2" s="75"/>
    </row>
    <row r="3" spans="1:14" s="76" customFormat="1" ht="34" customHeight="1" thickBot="1" x14ac:dyDescent="0.25">
      <c r="A3" s="360"/>
      <c r="B3" s="78"/>
      <c r="C3" s="78"/>
      <c r="D3" s="78"/>
      <c r="E3" s="78"/>
      <c r="F3" s="78"/>
      <c r="G3" s="78"/>
      <c r="H3" s="78"/>
      <c r="I3" s="78"/>
      <c r="J3" s="359" t="s">
        <v>524</v>
      </c>
      <c r="L3" s="467" t="s">
        <v>619</v>
      </c>
      <c r="M3" s="468"/>
      <c r="N3" s="447">
        <f>'ANEXO 11'!C32</f>
        <v>0.26819999999999999</v>
      </c>
    </row>
    <row r="4" spans="1:14" s="76" customFormat="1" ht="41" customHeight="1" thickBot="1" x14ac:dyDescent="0.2">
      <c r="A4" s="258" t="s">
        <v>4</v>
      </c>
      <c r="B4" s="259" t="s">
        <v>66</v>
      </c>
      <c r="C4" s="259" t="s">
        <v>65</v>
      </c>
      <c r="D4" s="260" t="s">
        <v>0</v>
      </c>
      <c r="E4" s="260" t="s">
        <v>2</v>
      </c>
      <c r="F4" s="260" t="s">
        <v>247</v>
      </c>
      <c r="G4" s="261" t="s">
        <v>130</v>
      </c>
      <c r="H4" s="262" t="s">
        <v>131</v>
      </c>
      <c r="I4" s="261" t="s">
        <v>132</v>
      </c>
      <c r="J4" s="263" t="s">
        <v>6</v>
      </c>
      <c r="K4" s="77"/>
      <c r="L4" s="467" t="s">
        <v>620</v>
      </c>
      <c r="M4" s="468"/>
      <c r="N4" s="255">
        <f>'ANEXO 10'!C32</f>
        <v>0.16209999999999999</v>
      </c>
    </row>
    <row r="5" spans="1:14" ht="30" customHeight="1" thickBot="1" x14ac:dyDescent="0.2">
      <c r="A5" s="465" t="s">
        <v>378</v>
      </c>
      <c r="B5" s="466"/>
      <c r="C5" s="466"/>
      <c r="D5" s="466"/>
      <c r="E5" s="466"/>
      <c r="F5" s="466"/>
      <c r="G5" s="466"/>
      <c r="H5" s="264"/>
      <c r="I5" s="265"/>
      <c r="J5" s="266">
        <f>SUBTOTAL(9,J6:J13)</f>
        <v>0</v>
      </c>
      <c r="K5" s="361"/>
      <c r="L5" s="74"/>
      <c r="M5" s="101"/>
      <c r="N5" s="74"/>
    </row>
    <row r="6" spans="1:14" ht="21" customHeight="1" x14ac:dyDescent="0.15">
      <c r="A6" s="341" t="s">
        <v>14</v>
      </c>
      <c r="B6" s="342"/>
      <c r="C6" s="342"/>
      <c r="D6" s="343" t="s">
        <v>364</v>
      </c>
      <c r="E6" s="344" t="s">
        <v>18</v>
      </c>
      <c r="F6" s="345">
        <f>'ANEXO 3'!E81</f>
        <v>29728</v>
      </c>
      <c r="G6" s="346">
        <f>'ANEXO 4'!I8</f>
        <v>0</v>
      </c>
      <c r="H6" s="79">
        <f>$N$3</f>
        <v>0.26819999999999999</v>
      </c>
      <c r="I6" s="80">
        <f>G6+G6*H6</f>
        <v>0</v>
      </c>
      <c r="J6" s="81">
        <f>F6*I6</f>
        <v>0</v>
      </c>
      <c r="K6" s="77"/>
      <c r="L6" s="256"/>
      <c r="M6" s="256"/>
      <c r="N6" s="256"/>
    </row>
    <row r="7" spans="1:14" ht="21" customHeight="1" x14ac:dyDescent="0.15">
      <c r="A7" s="332" t="s">
        <v>16</v>
      </c>
      <c r="B7" s="347"/>
      <c r="C7" s="347"/>
      <c r="D7" s="83" t="s">
        <v>365</v>
      </c>
      <c r="E7" s="312" t="s">
        <v>18</v>
      </c>
      <c r="F7" s="304">
        <f>'ANEXO 3'!E82</f>
        <v>44736</v>
      </c>
      <c r="G7" s="84">
        <f>'ANEXO 4'!I11</f>
        <v>0</v>
      </c>
      <c r="H7" s="85">
        <f t="shared" ref="H7:H13" si="0">$N$3</f>
        <v>0.26819999999999999</v>
      </c>
      <c r="I7" s="86">
        <f t="shared" ref="I7:I8" si="1">G7+G7*H7</f>
        <v>0</v>
      </c>
      <c r="J7" s="87">
        <f t="shared" ref="J7:J8" si="2">F7*I7</f>
        <v>0</v>
      </c>
      <c r="K7" s="77"/>
      <c r="L7" s="256"/>
      <c r="M7" s="256"/>
      <c r="N7" s="256"/>
    </row>
    <row r="8" spans="1:14" s="91" customFormat="1" ht="21" customHeight="1" x14ac:dyDescent="0.15">
      <c r="A8" s="332" t="s">
        <v>19</v>
      </c>
      <c r="B8" s="347"/>
      <c r="C8" s="347"/>
      <c r="D8" s="83" t="s">
        <v>366</v>
      </c>
      <c r="E8" s="312" t="s">
        <v>18</v>
      </c>
      <c r="F8" s="304">
        <f>'ANEXO 3'!E83</f>
        <v>6944</v>
      </c>
      <c r="G8" s="84">
        <f>'ANEXO 4'!I14</f>
        <v>0</v>
      </c>
      <c r="H8" s="85">
        <f t="shared" si="0"/>
        <v>0.26819999999999999</v>
      </c>
      <c r="I8" s="86">
        <f t="shared" si="1"/>
        <v>0</v>
      </c>
      <c r="J8" s="87">
        <f t="shared" si="2"/>
        <v>0</v>
      </c>
      <c r="K8" s="114"/>
      <c r="L8" s="257"/>
      <c r="M8" s="257"/>
      <c r="N8" s="257"/>
    </row>
    <row r="9" spans="1:14" ht="21" customHeight="1" x14ac:dyDescent="0.15">
      <c r="A9" s="332" t="s">
        <v>22</v>
      </c>
      <c r="B9" s="347"/>
      <c r="C9" s="347"/>
      <c r="D9" s="83" t="s">
        <v>367</v>
      </c>
      <c r="E9" s="312" t="s">
        <v>18</v>
      </c>
      <c r="F9" s="304">
        <f>'ANEXO 3'!E84</f>
        <v>6112</v>
      </c>
      <c r="G9" s="84">
        <f>'ANEXO 4'!I17</f>
        <v>0</v>
      </c>
      <c r="H9" s="85">
        <f t="shared" si="0"/>
        <v>0.26819999999999999</v>
      </c>
      <c r="I9" s="86">
        <f t="shared" ref="I9:I13" si="3">G9+G9*H9</f>
        <v>0</v>
      </c>
      <c r="J9" s="87">
        <f t="shared" ref="J9:J13" si="4">F9*I9</f>
        <v>0</v>
      </c>
      <c r="K9" s="77"/>
      <c r="L9" s="256"/>
      <c r="M9" s="256"/>
      <c r="N9" s="256"/>
    </row>
    <row r="10" spans="1:14" ht="21" customHeight="1" x14ac:dyDescent="0.15">
      <c r="A10" s="332" t="s">
        <v>29</v>
      </c>
      <c r="B10" s="347"/>
      <c r="C10" s="347"/>
      <c r="D10" s="83" t="s">
        <v>369</v>
      </c>
      <c r="E10" s="312" t="s">
        <v>18</v>
      </c>
      <c r="F10" s="304">
        <f>'ANEXO 3'!E85</f>
        <v>1664</v>
      </c>
      <c r="G10" s="84">
        <f>'ANEXO 4'!I20</f>
        <v>0</v>
      </c>
      <c r="H10" s="85">
        <f t="shared" si="0"/>
        <v>0.26819999999999999</v>
      </c>
      <c r="I10" s="86">
        <f t="shared" si="3"/>
        <v>0</v>
      </c>
      <c r="J10" s="87">
        <f t="shared" si="4"/>
        <v>0</v>
      </c>
      <c r="K10" s="77"/>
      <c r="L10" s="256"/>
      <c r="M10" s="256"/>
      <c r="N10" s="256"/>
    </row>
    <row r="11" spans="1:14" ht="21" customHeight="1" x14ac:dyDescent="0.15">
      <c r="A11" s="332" t="s">
        <v>40</v>
      </c>
      <c r="B11" s="347"/>
      <c r="C11" s="347"/>
      <c r="D11" s="83" t="s">
        <v>370</v>
      </c>
      <c r="E11" s="312" t="s">
        <v>18</v>
      </c>
      <c r="F11" s="304">
        <f>'ANEXO 3'!E86</f>
        <v>1664</v>
      </c>
      <c r="G11" s="84">
        <f>'ANEXO 4'!I24</f>
        <v>0</v>
      </c>
      <c r="H11" s="85">
        <f t="shared" si="0"/>
        <v>0.26819999999999999</v>
      </c>
      <c r="I11" s="86">
        <f t="shared" si="3"/>
        <v>0</v>
      </c>
      <c r="J11" s="87">
        <f t="shared" si="4"/>
        <v>0</v>
      </c>
      <c r="K11" s="77"/>
      <c r="L11" s="256"/>
      <c r="M11" s="256"/>
      <c r="N11" s="256"/>
    </row>
    <row r="12" spans="1:14" ht="21" customHeight="1" x14ac:dyDescent="0.15">
      <c r="A12" s="332" t="s">
        <v>371</v>
      </c>
      <c r="B12" s="347"/>
      <c r="C12" s="347"/>
      <c r="D12" s="83" t="s">
        <v>372</v>
      </c>
      <c r="E12" s="312" t="s">
        <v>18</v>
      </c>
      <c r="F12" s="304">
        <f>'ANEXO 3'!E87</f>
        <v>832</v>
      </c>
      <c r="G12" s="84">
        <f>'ANEXO 4'!I21</f>
        <v>0</v>
      </c>
      <c r="H12" s="85">
        <f t="shared" si="0"/>
        <v>0.26819999999999999</v>
      </c>
      <c r="I12" s="86">
        <f t="shared" si="3"/>
        <v>0</v>
      </c>
      <c r="J12" s="87">
        <f t="shared" si="4"/>
        <v>0</v>
      </c>
      <c r="K12" s="77"/>
      <c r="L12" s="256"/>
      <c r="M12" s="256"/>
      <c r="N12" s="256"/>
    </row>
    <row r="13" spans="1:14" ht="21" customHeight="1" thickBot="1" x14ac:dyDescent="0.2">
      <c r="A13" s="332" t="s">
        <v>373</v>
      </c>
      <c r="B13" s="347"/>
      <c r="C13" s="347"/>
      <c r="D13" s="83" t="s">
        <v>374</v>
      </c>
      <c r="E13" s="312" t="s">
        <v>18</v>
      </c>
      <c r="F13" s="304">
        <f>'ANEXO 3'!E88</f>
        <v>832</v>
      </c>
      <c r="G13" s="84">
        <f>'ANEXO 4'!I25</f>
        <v>0</v>
      </c>
      <c r="H13" s="85">
        <f t="shared" si="0"/>
        <v>0.26819999999999999</v>
      </c>
      <c r="I13" s="86">
        <f t="shared" si="3"/>
        <v>0</v>
      </c>
      <c r="J13" s="87">
        <f t="shared" si="4"/>
        <v>0</v>
      </c>
      <c r="K13" s="77"/>
      <c r="L13" s="256"/>
      <c r="M13" s="256"/>
      <c r="N13" s="256"/>
    </row>
    <row r="14" spans="1:14" ht="30" customHeight="1" thickBot="1" x14ac:dyDescent="0.2">
      <c r="A14" s="465" t="s">
        <v>121</v>
      </c>
      <c r="B14" s="466"/>
      <c r="C14" s="466"/>
      <c r="D14" s="466"/>
      <c r="E14" s="466"/>
      <c r="F14" s="466"/>
      <c r="G14" s="466"/>
      <c r="H14" s="264"/>
      <c r="I14" s="265"/>
      <c r="J14" s="266">
        <f>SUBTOTAL(9,J15)</f>
        <v>0</v>
      </c>
      <c r="K14" s="361"/>
      <c r="L14" s="74"/>
      <c r="M14" s="101"/>
      <c r="N14" s="74"/>
    </row>
    <row r="15" spans="1:14" s="91" customFormat="1" ht="24" customHeight="1" thickBot="1" x14ac:dyDescent="0.2">
      <c r="A15" s="348" t="s">
        <v>119</v>
      </c>
      <c r="B15" s="349" t="s">
        <v>93</v>
      </c>
      <c r="C15" s="349" t="s">
        <v>600</v>
      </c>
      <c r="D15" s="350" t="s">
        <v>41</v>
      </c>
      <c r="E15" s="351" t="s">
        <v>17</v>
      </c>
      <c r="F15" s="352">
        <v>24</v>
      </c>
      <c r="G15" s="353">
        <f>'ANEXO 5'!G23</f>
        <v>0</v>
      </c>
      <c r="H15" s="88">
        <f>N3</f>
        <v>0.26819999999999999</v>
      </c>
      <c r="I15" s="89">
        <f>G15+G15*H15</f>
        <v>0</v>
      </c>
      <c r="J15" s="90">
        <f>F15*I15</f>
        <v>0</v>
      </c>
      <c r="K15" s="114"/>
      <c r="L15" s="257"/>
      <c r="M15" s="257"/>
      <c r="N15" s="257"/>
    </row>
    <row r="16" spans="1:14" ht="30" customHeight="1" thickBot="1" x14ac:dyDescent="0.2">
      <c r="A16" s="465" t="s">
        <v>140</v>
      </c>
      <c r="B16" s="466"/>
      <c r="C16" s="466"/>
      <c r="D16" s="466"/>
      <c r="E16" s="466"/>
      <c r="F16" s="466"/>
      <c r="G16" s="466"/>
      <c r="H16" s="264"/>
      <c r="I16" s="265"/>
      <c r="J16" s="266">
        <f>SUBTOTAL(9,J17:J128)</f>
        <v>0</v>
      </c>
      <c r="K16" s="361"/>
      <c r="L16" s="74"/>
      <c r="M16" s="101"/>
      <c r="N16" s="74"/>
    </row>
    <row r="17" spans="1:14" s="76" customFormat="1" ht="23" customHeight="1" thickBot="1" x14ac:dyDescent="0.2">
      <c r="A17" s="469" t="s">
        <v>141</v>
      </c>
      <c r="B17" s="470"/>
      <c r="C17" s="470"/>
      <c r="D17" s="470"/>
      <c r="E17" s="470"/>
      <c r="F17" s="470"/>
      <c r="G17" s="470"/>
      <c r="H17" s="470"/>
      <c r="I17" s="471"/>
      <c r="J17" s="267">
        <f>SUBTOTAL(9,J18:J27)</f>
        <v>0</v>
      </c>
      <c r="K17" s="77"/>
    </row>
    <row r="18" spans="1:14" ht="21" customHeight="1" x14ac:dyDescent="0.15">
      <c r="A18" s="332" t="s">
        <v>142</v>
      </c>
      <c r="B18" s="347"/>
      <c r="C18" s="354"/>
      <c r="D18" s="83" t="s">
        <v>292</v>
      </c>
      <c r="E18" s="312" t="s">
        <v>42</v>
      </c>
      <c r="F18" s="304">
        <v>10000</v>
      </c>
      <c r="G18" s="84"/>
      <c r="H18" s="85">
        <f>$N$4</f>
        <v>0.16209999999999999</v>
      </c>
      <c r="I18" s="86">
        <f t="shared" ref="I18:I27" si="5">G18+(G18*H18)</f>
        <v>0</v>
      </c>
      <c r="J18" s="87">
        <f>F18*I18</f>
        <v>0</v>
      </c>
      <c r="K18" s="77"/>
      <c r="L18" s="256"/>
      <c r="M18" s="256"/>
      <c r="N18" s="256"/>
    </row>
    <row r="19" spans="1:14" ht="21" customHeight="1" x14ac:dyDescent="0.15">
      <c r="A19" s="332" t="s">
        <v>143</v>
      </c>
      <c r="B19" s="347"/>
      <c r="C19" s="354"/>
      <c r="D19" s="83" t="s">
        <v>288</v>
      </c>
      <c r="E19" s="312" t="s">
        <v>42</v>
      </c>
      <c r="F19" s="304">
        <v>4000</v>
      </c>
      <c r="G19" s="84"/>
      <c r="H19" s="85">
        <f t="shared" ref="H19:H77" si="6">$N$4</f>
        <v>0.16209999999999999</v>
      </c>
      <c r="I19" s="86">
        <f t="shared" si="5"/>
        <v>0</v>
      </c>
      <c r="J19" s="87">
        <f t="shared" ref="J19:J27" si="7">F19*I19</f>
        <v>0</v>
      </c>
      <c r="K19" s="77"/>
      <c r="L19" s="256"/>
      <c r="M19" s="256"/>
      <c r="N19" s="256"/>
    </row>
    <row r="20" spans="1:14" ht="21" customHeight="1" x14ac:dyDescent="0.15">
      <c r="A20" s="332" t="s">
        <v>144</v>
      </c>
      <c r="B20" s="347"/>
      <c r="C20" s="354"/>
      <c r="D20" s="83" t="s">
        <v>289</v>
      </c>
      <c r="E20" s="312" t="s">
        <v>42</v>
      </c>
      <c r="F20" s="304">
        <v>4000</v>
      </c>
      <c r="G20" s="84"/>
      <c r="H20" s="85">
        <f t="shared" si="6"/>
        <v>0.16209999999999999</v>
      </c>
      <c r="I20" s="86">
        <f t="shared" si="5"/>
        <v>0</v>
      </c>
      <c r="J20" s="87">
        <f t="shared" si="7"/>
        <v>0</v>
      </c>
      <c r="K20" s="77"/>
      <c r="L20" s="256"/>
      <c r="M20" s="256"/>
      <c r="N20" s="256"/>
    </row>
    <row r="21" spans="1:14" ht="21" customHeight="1" x14ac:dyDescent="0.15">
      <c r="A21" s="332" t="s">
        <v>145</v>
      </c>
      <c r="B21" s="347"/>
      <c r="C21" s="354"/>
      <c r="D21" s="83" t="s">
        <v>290</v>
      </c>
      <c r="E21" s="312" t="s">
        <v>42</v>
      </c>
      <c r="F21" s="304">
        <v>4000</v>
      </c>
      <c r="G21" s="84"/>
      <c r="H21" s="85">
        <f t="shared" si="6"/>
        <v>0.16209999999999999</v>
      </c>
      <c r="I21" s="86">
        <f t="shared" si="5"/>
        <v>0</v>
      </c>
      <c r="J21" s="87">
        <f t="shared" si="7"/>
        <v>0</v>
      </c>
      <c r="K21" s="77"/>
      <c r="L21" s="256"/>
      <c r="M21" s="256"/>
      <c r="N21" s="256"/>
    </row>
    <row r="22" spans="1:14" ht="21" customHeight="1" x14ac:dyDescent="0.15">
      <c r="A22" s="332" t="s">
        <v>146</v>
      </c>
      <c r="B22" s="347"/>
      <c r="C22" s="354"/>
      <c r="D22" s="83" t="s">
        <v>291</v>
      </c>
      <c r="E22" s="312" t="s">
        <v>42</v>
      </c>
      <c r="F22" s="304">
        <v>5000</v>
      </c>
      <c r="G22" s="84"/>
      <c r="H22" s="85">
        <f t="shared" si="6"/>
        <v>0.16209999999999999</v>
      </c>
      <c r="I22" s="86">
        <f t="shared" si="5"/>
        <v>0</v>
      </c>
      <c r="J22" s="87">
        <f t="shared" si="7"/>
        <v>0</v>
      </c>
      <c r="K22" s="77"/>
      <c r="L22" s="256"/>
      <c r="M22" s="256"/>
      <c r="N22" s="256"/>
    </row>
    <row r="23" spans="1:14" ht="21" customHeight="1" x14ac:dyDescent="0.15">
      <c r="A23" s="332" t="s">
        <v>147</v>
      </c>
      <c r="B23" s="347"/>
      <c r="C23" s="354"/>
      <c r="D23" s="83" t="s">
        <v>293</v>
      </c>
      <c r="E23" s="312" t="s">
        <v>42</v>
      </c>
      <c r="F23" s="304">
        <v>7000</v>
      </c>
      <c r="G23" s="84"/>
      <c r="H23" s="85">
        <f t="shared" si="6"/>
        <v>0.16209999999999999</v>
      </c>
      <c r="I23" s="86">
        <f t="shared" si="5"/>
        <v>0</v>
      </c>
      <c r="J23" s="87">
        <f t="shared" si="7"/>
        <v>0</v>
      </c>
      <c r="K23" s="77"/>
      <c r="L23" s="256"/>
      <c r="M23" s="256"/>
      <c r="N23" s="256"/>
    </row>
    <row r="24" spans="1:14" ht="21" customHeight="1" x14ac:dyDescent="0.15">
      <c r="A24" s="332" t="s">
        <v>148</v>
      </c>
      <c r="B24" s="347"/>
      <c r="C24" s="354"/>
      <c r="D24" s="83" t="s">
        <v>294</v>
      </c>
      <c r="E24" s="312" t="s">
        <v>42</v>
      </c>
      <c r="F24" s="304">
        <v>9500</v>
      </c>
      <c r="G24" s="84"/>
      <c r="H24" s="85">
        <f t="shared" si="6"/>
        <v>0.16209999999999999</v>
      </c>
      <c r="I24" s="86">
        <f t="shared" si="5"/>
        <v>0</v>
      </c>
      <c r="J24" s="87">
        <f t="shared" si="7"/>
        <v>0</v>
      </c>
      <c r="K24" s="77"/>
      <c r="L24" s="256"/>
      <c r="M24" s="256"/>
      <c r="N24" s="256"/>
    </row>
    <row r="25" spans="1:14" ht="21" customHeight="1" x14ac:dyDescent="0.15">
      <c r="A25" s="332" t="s">
        <v>149</v>
      </c>
      <c r="B25" s="347"/>
      <c r="C25" s="354"/>
      <c r="D25" s="83" t="s">
        <v>295</v>
      </c>
      <c r="E25" s="312" t="s">
        <v>42</v>
      </c>
      <c r="F25" s="304">
        <v>500</v>
      </c>
      <c r="G25" s="84"/>
      <c r="H25" s="85">
        <f t="shared" si="6"/>
        <v>0.16209999999999999</v>
      </c>
      <c r="I25" s="86">
        <f t="shared" si="5"/>
        <v>0</v>
      </c>
      <c r="J25" s="87">
        <f t="shared" si="7"/>
        <v>0</v>
      </c>
      <c r="K25" s="77"/>
      <c r="L25" s="256"/>
      <c r="M25" s="256"/>
      <c r="N25" s="256"/>
    </row>
    <row r="26" spans="1:14" ht="21" customHeight="1" x14ac:dyDescent="0.15">
      <c r="A26" s="332" t="s">
        <v>150</v>
      </c>
      <c r="B26" s="347"/>
      <c r="C26" s="354"/>
      <c r="D26" s="172" t="s">
        <v>506</v>
      </c>
      <c r="E26" s="312" t="s">
        <v>42</v>
      </c>
      <c r="F26" s="304">
        <v>450</v>
      </c>
      <c r="G26" s="84"/>
      <c r="H26" s="85">
        <f t="shared" si="6"/>
        <v>0.16209999999999999</v>
      </c>
      <c r="I26" s="86">
        <f t="shared" si="5"/>
        <v>0</v>
      </c>
      <c r="J26" s="87">
        <f t="shared" si="7"/>
        <v>0</v>
      </c>
      <c r="K26" s="77"/>
      <c r="L26" s="256"/>
      <c r="M26" s="256"/>
      <c r="N26" s="256"/>
    </row>
    <row r="27" spans="1:14" s="76" customFormat="1" ht="30" customHeight="1" thickBot="1" x14ac:dyDescent="0.2">
      <c r="A27" s="332" t="s">
        <v>151</v>
      </c>
      <c r="B27" s="355"/>
      <c r="C27" s="347"/>
      <c r="D27" s="333" t="s">
        <v>461</v>
      </c>
      <c r="E27" s="312" t="s">
        <v>42</v>
      </c>
      <c r="F27" s="304">
        <v>150</v>
      </c>
      <c r="G27" s="84">
        <f>'ANEXO 9'!H14</f>
        <v>0</v>
      </c>
      <c r="H27" s="93">
        <f t="shared" si="6"/>
        <v>0.16209999999999999</v>
      </c>
      <c r="I27" s="86">
        <f t="shared" si="5"/>
        <v>0</v>
      </c>
      <c r="J27" s="87">
        <f t="shared" si="7"/>
        <v>0</v>
      </c>
      <c r="K27" s="77"/>
      <c r="L27" s="256"/>
      <c r="M27" s="256"/>
      <c r="N27" s="256"/>
    </row>
    <row r="28" spans="1:14" s="76" customFormat="1" ht="23" customHeight="1" thickBot="1" x14ac:dyDescent="0.2">
      <c r="A28" s="469" t="s">
        <v>152</v>
      </c>
      <c r="B28" s="470"/>
      <c r="C28" s="470"/>
      <c r="D28" s="470"/>
      <c r="E28" s="470"/>
      <c r="F28" s="470"/>
      <c r="G28" s="470"/>
      <c r="H28" s="470"/>
      <c r="I28" s="471"/>
      <c r="J28" s="267">
        <f>SUBTOTAL(9,J29:J40)</f>
        <v>0</v>
      </c>
      <c r="K28" s="77"/>
      <c r="L28" s="336"/>
      <c r="M28" s="336"/>
    </row>
    <row r="29" spans="1:14" ht="21" customHeight="1" x14ac:dyDescent="0.15">
      <c r="A29" s="332" t="s">
        <v>153</v>
      </c>
      <c r="B29" s="347"/>
      <c r="C29" s="354"/>
      <c r="D29" s="83" t="s">
        <v>303</v>
      </c>
      <c r="E29" s="312" t="s">
        <v>42</v>
      </c>
      <c r="F29" s="304">
        <v>7500</v>
      </c>
      <c r="G29" s="84"/>
      <c r="H29" s="85">
        <f t="shared" si="6"/>
        <v>0.16209999999999999</v>
      </c>
      <c r="I29" s="86">
        <f t="shared" ref="I29:I37" si="8">G29+(G29*H29)</f>
        <v>0</v>
      </c>
      <c r="J29" s="87">
        <f>F29*I29</f>
        <v>0</v>
      </c>
      <c r="K29" s="77"/>
      <c r="L29" s="356"/>
      <c r="M29" s="335"/>
      <c r="N29" s="256"/>
    </row>
    <row r="30" spans="1:14" ht="21" customHeight="1" x14ac:dyDescent="0.15">
      <c r="A30" s="332" t="s">
        <v>154</v>
      </c>
      <c r="B30" s="347"/>
      <c r="C30" s="354"/>
      <c r="D30" s="83" t="s">
        <v>304</v>
      </c>
      <c r="E30" s="312" t="s">
        <v>42</v>
      </c>
      <c r="F30" s="304">
        <v>5000</v>
      </c>
      <c r="G30" s="84"/>
      <c r="H30" s="85">
        <f t="shared" si="6"/>
        <v>0.16209999999999999</v>
      </c>
      <c r="I30" s="86">
        <f t="shared" si="8"/>
        <v>0</v>
      </c>
      <c r="J30" s="87">
        <f t="shared" ref="J30:J37" si="9">F30*I30</f>
        <v>0</v>
      </c>
      <c r="K30" s="77"/>
      <c r="L30" s="356"/>
      <c r="M30" s="335"/>
      <c r="N30" s="256"/>
    </row>
    <row r="31" spans="1:14" ht="21" customHeight="1" x14ac:dyDescent="0.15">
      <c r="A31" s="332" t="s">
        <v>155</v>
      </c>
      <c r="B31" s="347"/>
      <c r="C31" s="354"/>
      <c r="D31" s="83" t="s">
        <v>305</v>
      </c>
      <c r="E31" s="312" t="s">
        <v>42</v>
      </c>
      <c r="F31" s="304">
        <v>2800</v>
      </c>
      <c r="G31" s="84"/>
      <c r="H31" s="85">
        <f t="shared" si="6"/>
        <v>0.16209999999999999</v>
      </c>
      <c r="I31" s="86">
        <f t="shared" si="8"/>
        <v>0</v>
      </c>
      <c r="J31" s="87">
        <f t="shared" si="9"/>
        <v>0</v>
      </c>
      <c r="K31" s="77"/>
      <c r="L31" s="356"/>
      <c r="M31" s="335"/>
      <c r="N31" s="256"/>
    </row>
    <row r="32" spans="1:14" ht="21" customHeight="1" x14ac:dyDescent="0.15">
      <c r="A32" s="332" t="s">
        <v>156</v>
      </c>
      <c r="B32" s="347"/>
      <c r="C32" s="354"/>
      <c r="D32" s="83" t="s">
        <v>306</v>
      </c>
      <c r="E32" s="312" t="s">
        <v>42</v>
      </c>
      <c r="F32" s="304">
        <v>3360</v>
      </c>
      <c r="G32" s="84"/>
      <c r="H32" s="85">
        <f t="shared" si="6"/>
        <v>0.16209999999999999</v>
      </c>
      <c r="I32" s="86">
        <f t="shared" si="8"/>
        <v>0</v>
      </c>
      <c r="J32" s="87">
        <f t="shared" si="9"/>
        <v>0</v>
      </c>
      <c r="K32" s="77"/>
      <c r="L32" s="356"/>
      <c r="M32" s="335"/>
      <c r="N32" s="256"/>
    </row>
    <row r="33" spans="1:14" ht="21" customHeight="1" x14ac:dyDescent="0.15">
      <c r="A33" s="332" t="s">
        <v>157</v>
      </c>
      <c r="B33" s="347"/>
      <c r="C33" s="354"/>
      <c r="D33" s="83" t="s">
        <v>307</v>
      </c>
      <c r="E33" s="312" t="s">
        <v>42</v>
      </c>
      <c r="F33" s="304">
        <v>4500</v>
      </c>
      <c r="G33" s="84"/>
      <c r="H33" s="85">
        <f t="shared" si="6"/>
        <v>0.16209999999999999</v>
      </c>
      <c r="I33" s="86">
        <f t="shared" si="8"/>
        <v>0</v>
      </c>
      <c r="J33" s="87">
        <f t="shared" si="9"/>
        <v>0</v>
      </c>
      <c r="K33" s="77"/>
      <c r="L33" s="356"/>
      <c r="M33" s="335"/>
      <c r="N33" s="256"/>
    </row>
    <row r="34" spans="1:14" ht="21" customHeight="1" x14ac:dyDescent="0.15">
      <c r="A34" s="332" t="s">
        <v>158</v>
      </c>
      <c r="B34" s="347"/>
      <c r="C34" s="354"/>
      <c r="D34" s="83" t="s">
        <v>308</v>
      </c>
      <c r="E34" s="312" t="s">
        <v>42</v>
      </c>
      <c r="F34" s="304">
        <v>4900</v>
      </c>
      <c r="G34" s="84"/>
      <c r="H34" s="85">
        <f t="shared" si="6"/>
        <v>0.16209999999999999</v>
      </c>
      <c r="I34" s="86">
        <f t="shared" si="8"/>
        <v>0</v>
      </c>
      <c r="J34" s="87">
        <f t="shared" si="9"/>
        <v>0</v>
      </c>
      <c r="K34" s="77"/>
      <c r="L34" s="356"/>
      <c r="M34" s="335"/>
      <c r="N34" s="256"/>
    </row>
    <row r="35" spans="1:14" ht="21" customHeight="1" x14ac:dyDescent="0.15">
      <c r="A35" s="332" t="s">
        <v>159</v>
      </c>
      <c r="B35" s="347"/>
      <c r="C35" s="354"/>
      <c r="D35" s="83" t="s">
        <v>309</v>
      </c>
      <c r="E35" s="312" t="s">
        <v>42</v>
      </c>
      <c r="F35" s="304">
        <v>6650</v>
      </c>
      <c r="G35" s="84"/>
      <c r="H35" s="85">
        <f t="shared" si="6"/>
        <v>0.16209999999999999</v>
      </c>
      <c r="I35" s="86">
        <f t="shared" si="8"/>
        <v>0</v>
      </c>
      <c r="J35" s="87">
        <f t="shared" si="9"/>
        <v>0</v>
      </c>
      <c r="K35" s="77"/>
      <c r="L35" s="356"/>
      <c r="M35" s="335"/>
      <c r="N35" s="256"/>
    </row>
    <row r="36" spans="1:14" ht="21" customHeight="1" x14ac:dyDescent="0.15">
      <c r="A36" s="332" t="s">
        <v>160</v>
      </c>
      <c r="B36" s="347"/>
      <c r="C36" s="354"/>
      <c r="D36" s="83" t="s">
        <v>310</v>
      </c>
      <c r="E36" s="312" t="s">
        <v>42</v>
      </c>
      <c r="F36" s="304">
        <v>600</v>
      </c>
      <c r="G36" s="84"/>
      <c r="H36" s="85">
        <f t="shared" si="6"/>
        <v>0.16209999999999999</v>
      </c>
      <c r="I36" s="86">
        <f t="shared" si="8"/>
        <v>0</v>
      </c>
      <c r="J36" s="87">
        <f t="shared" si="9"/>
        <v>0</v>
      </c>
      <c r="K36" s="77"/>
      <c r="L36" s="356"/>
      <c r="M36" s="335"/>
      <c r="N36" s="256"/>
    </row>
    <row r="37" spans="1:14" ht="21" customHeight="1" x14ac:dyDescent="0.15">
      <c r="A37" s="332" t="s">
        <v>161</v>
      </c>
      <c r="B37" s="347"/>
      <c r="C37" s="354"/>
      <c r="D37" s="83" t="s">
        <v>311</v>
      </c>
      <c r="E37" s="312" t="s">
        <v>42</v>
      </c>
      <c r="F37" s="304">
        <v>200</v>
      </c>
      <c r="G37" s="84"/>
      <c r="H37" s="85">
        <f t="shared" si="6"/>
        <v>0.16209999999999999</v>
      </c>
      <c r="I37" s="86">
        <f t="shared" si="8"/>
        <v>0</v>
      </c>
      <c r="J37" s="87">
        <f t="shared" si="9"/>
        <v>0</v>
      </c>
      <c r="K37" s="77"/>
      <c r="L37" s="356"/>
      <c r="M37" s="335"/>
      <c r="N37" s="256"/>
    </row>
    <row r="38" spans="1:14" ht="21" customHeight="1" x14ac:dyDescent="0.15">
      <c r="A38" s="332" t="s">
        <v>162</v>
      </c>
      <c r="B38" s="347"/>
      <c r="C38" s="354"/>
      <c r="D38" s="83" t="s">
        <v>312</v>
      </c>
      <c r="E38" s="312" t="s">
        <v>42</v>
      </c>
      <c r="F38" s="304">
        <v>350</v>
      </c>
      <c r="G38" s="84"/>
      <c r="H38" s="85">
        <f t="shared" si="6"/>
        <v>0.16209999999999999</v>
      </c>
      <c r="I38" s="86">
        <f>G38+(G38*H38)</f>
        <v>0</v>
      </c>
      <c r="J38" s="87">
        <f>F38*I38</f>
        <v>0</v>
      </c>
      <c r="K38" s="77"/>
      <c r="L38" s="356"/>
      <c r="M38" s="335"/>
      <c r="N38" s="256"/>
    </row>
    <row r="39" spans="1:14" ht="21" customHeight="1" x14ac:dyDescent="0.15">
      <c r="A39" s="332" t="s">
        <v>518</v>
      </c>
      <c r="B39" s="347"/>
      <c r="C39" s="354"/>
      <c r="D39" s="83" t="s">
        <v>494</v>
      </c>
      <c r="E39" s="312" t="s">
        <v>42</v>
      </c>
      <c r="F39" s="304">
        <v>200</v>
      </c>
      <c r="G39" s="84"/>
      <c r="H39" s="85">
        <f t="shared" si="6"/>
        <v>0.16209999999999999</v>
      </c>
      <c r="I39" s="86">
        <f t="shared" ref="I39:I40" si="10">G39+(G39*H39)</f>
        <v>0</v>
      </c>
      <c r="J39" s="87">
        <f t="shared" ref="J39:J40" si="11">F39*I39</f>
        <v>0</v>
      </c>
      <c r="K39" s="77"/>
      <c r="L39" s="356"/>
      <c r="M39" s="335"/>
      <c r="N39" s="256"/>
    </row>
    <row r="40" spans="1:14" ht="21" customHeight="1" thickBot="1" x14ac:dyDescent="0.2">
      <c r="A40" s="332" t="s">
        <v>163</v>
      </c>
      <c r="B40" s="347"/>
      <c r="C40" s="354"/>
      <c r="D40" s="83" t="s">
        <v>495</v>
      </c>
      <c r="E40" s="312" t="s">
        <v>42</v>
      </c>
      <c r="F40" s="304">
        <v>100</v>
      </c>
      <c r="G40" s="84"/>
      <c r="H40" s="85">
        <f t="shared" si="6"/>
        <v>0.16209999999999999</v>
      </c>
      <c r="I40" s="86">
        <f t="shared" si="10"/>
        <v>0</v>
      </c>
      <c r="J40" s="87">
        <f t="shared" si="11"/>
        <v>0</v>
      </c>
      <c r="K40" s="77"/>
      <c r="L40" s="356"/>
      <c r="M40" s="335"/>
      <c r="N40" s="256"/>
    </row>
    <row r="41" spans="1:14" s="76" customFormat="1" ht="23" customHeight="1" thickBot="1" x14ac:dyDescent="0.2">
      <c r="A41" s="469" t="s">
        <v>164</v>
      </c>
      <c r="B41" s="470"/>
      <c r="C41" s="470"/>
      <c r="D41" s="470"/>
      <c r="E41" s="470"/>
      <c r="F41" s="470"/>
      <c r="G41" s="470"/>
      <c r="H41" s="470"/>
      <c r="I41" s="471"/>
      <c r="J41" s="267">
        <f>SUBTOTAL(9,J42:J47)</f>
        <v>0</v>
      </c>
      <c r="K41" s="77"/>
      <c r="L41" s="336"/>
      <c r="M41" s="336"/>
    </row>
    <row r="42" spans="1:14" s="76" customFormat="1" ht="30" customHeight="1" x14ac:dyDescent="0.15">
      <c r="A42" s="332" t="s">
        <v>165</v>
      </c>
      <c r="B42" s="347"/>
      <c r="C42" s="354"/>
      <c r="D42" s="333" t="s">
        <v>455</v>
      </c>
      <c r="E42" s="312" t="s">
        <v>42</v>
      </c>
      <c r="F42" s="304">
        <v>100</v>
      </c>
      <c r="G42" s="84"/>
      <c r="H42" s="93">
        <f t="shared" si="6"/>
        <v>0.16209999999999999</v>
      </c>
      <c r="I42" s="86">
        <f t="shared" ref="I42:I47" si="12">G42+(G42*H42)</f>
        <v>0</v>
      </c>
      <c r="J42" s="87">
        <f>F42*I42</f>
        <v>0</v>
      </c>
      <c r="K42" s="77"/>
      <c r="L42" s="256"/>
      <c r="M42" s="256"/>
      <c r="N42" s="256"/>
    </row>
    <row r="43" spans="1:14" s="76" customFormat="1" ht="30" customHeight="1" x14ac:dyDescent="0.15">
      <c r="A43" s="332" t="s">
        <v>166</v>
      </c>
      <c r="B43" s="347"/>
      <c r="C43" s="354"/>
      <c r="D43" s="333" t="s">
        <v>456</v>
      </c>
      <c r="E43" s="312" t="s">
        <v>42</v>
      </c>
      <c r="F43" s="304">
        <v>100</v>
      </c>
      <c r="G43" s="84"/>
      <c r="H43" s="93">
        <f t="shared" si="6"/>
        <v>0.16209999999999999</v>
      </c>
      <c r="I43" s="86">
        <f t="shared" si="12"/>
        <v>0</v>
      </c>
      <c r="J43" s="87">
        <f t="shared" ref="J43:J47" si="13">F43*I43</f>
        <v>0</v>
      </c>
      <c r="K43" s="77"/>
      <c r="L43" s="256"/>
      <c r="M43" s="256"/>
      <c r="N43" s="256"/>
    </row>
    <row r="44" spans="1:14" s="76" customFormat="1" ht="30" customHeight="1" x14ac:dyDescent="0.15">
      <c r="A44" s="332" t="s">
        <v>167</v>
      </c>
      <c r="B44" s="347"/>
      <c r="C44" s="354"/>
      <c r="D44" s="333" t="s">
        <v>457</v>
      </c>
      <c r="E44" s="312" t="s">
        <v>42</v>
      </c>
      <c r="F44" s="304">
        <v>450</v>
      </c>
      <c r="G44" s="84"/>
      <c r="H44" s="93">
        <f t="shared" si="6"/>
        <v>0.16209999999999999</v>
      </c>
      <c r="I44" s="86">
        <f t="shared" si="12"/>
        <v>0</v>
      </c>
      <c r="J44" s="87">
        <f t="shared" si="13"/>
        <v>0</v>
      </c>
      <c r="K44" s="77"/>
      <c r="L44" s="256"/>
      <c r="M44" s="256"/>
      <c r="N44" s="256"/>
    </row>
    <row r="45" spans="1:14" s="76" customFormat="1" ht="30" customHeight="1" x14ac:dyDescent="0.15">
      <c r="A45" s="332" t="s">
        <v>168</v>
      </c>
      <c r="B45" s="347"/>
      <c r="C45" s="354"/>
      <c r="D45" s="333" t="s">
        <v>458</v>
      </c>
      <c r="E45" s="312" t="s">
        <v>42</v>
      </c>
      <c r="F45" s="304">
        <v>600</v>
      </c>
      <c r="G45" s="84"/>
      <c r="H45" s="93">
        <f t="shared" si="6"/>
        <v>0.16209999999999999</v>
      </c>
      <c r="I45" s="86">
        <f t="shared" si="12"/>
        <v>0</v>
      </c>
      <c r="J45" s="87">
        <f t="shared" si="13"/>
        <v>0</v>
      </c>
      <c r="K45" s="77"/>
      <c r="L45" s="256"/>
      <c r="M45" s="256"/>
      <c r="N45" s="256"/>
    </row>
    <row r="46" spans="1:14" s="76" customFormat="1" ht="30" customHeight="1" x14ac:dyDescent="0.15">
      <c r="A46" s="332" t="s">
        <v>169</v>
      </c>
      <c r="B46" s="347"/>
      <c r="C46" s="354"/>
      <c r="D46" s="333" t="s">
        <v>296</v>
      </c>
      <c r="E46" s="312" t="s">
        <v>42</v>
      </c>
      <c r="F46" s="304">
        <v>150</v>
      </c>
      <c r="G46" s="84"/>
      <c r="H46" s="93">
        <f t="shared" si="6"/>
        <v>0.16209999999999999</v>
      </c>
      <c r="I46" s="86">
        <f t="shared" si="12"/>
        <v>0</v>
      </c>
      <c r="J46" s="87">
        <f t="shared" si="13"/>
        <v>0</v>
      </c>
      <c r="K46" s="77"/>
      <c r="L46" s="256"/>
      <c r="M46" s="256"/>
      <c r="N46" s="256"/>
    </row>
    <row r="47" spans="1:14" s="76" customFormat="1" ht="30" customHeight="1" thickBot="1" x14ac:dyDescent="0.2">
      <c r="A47" s="332" t="s">
        <v>170</v>
      </c>
      <c r="B47" s="347"/>
      <c r="C47" s="354"/>
      <c r="D47" s="333" t="s">
        <v>297</v>
      </c>
      <c r="E47" s="312" t="s">
        <v>42</v>
      </c>
      <c r="F47" s="304">
        <v>500</v>
      </c>
      <c r="G47" s="84"/>
      <c r="H47" s="93">
        <f t="shared" si="6"/>
        <v>0.16209999999999999</v>
      </c>
      <c r="I47" s="86">
        <f t="shared" si="12"/>
        <v>0</v>
      </c>
      <c r="J47" s="87">
        <f t="shared" si="13"/>
        <v>0</v>
      </c>
      <c r="K47" s="77"/>
      <c r="L47" s="256"/>
      <c r="M47" s="256"/>
      <c r="N47" s="256"/>
    </row>
    <row r="48" spans="1:14" s="76" customFormat="1" ht="23" customHeight="1" thickBot="1" x14ac:dyDescent="0.2">
      <c r="A48" s="469" t="s">
        <v>171</v>
      </c>
      <c r="B48" s="470"/>
      <c r="C48" s="470"/>
      <c r="D48" s="470"/>
      <c r="E48" s="470"/>
      <c r="F48" s="470"/>
      <c r="G48" s="470"/>
      <c r="H48" s="470"/>
      <c r="I48" s="471"/>
      <c r="J48" s="267">
        <f>SUBTOTAL(9,J49:J50)</f>
        <v>0</v>
      </c>
      <c r="K48" s="77"/>
    </row>
    <row r="49" spans="1:14" s="76" customFormat="1" ht="30" customHeight="1" x14ac:dyDescent="0.15">
      <c r="A49" s="332" t="s">
        <v>172</v>
      </c>
      <c r="B49" s="347"/>
      <c r="C49" s="354"/>
      <c r="D49" s="333" t="s">
        <v>118</v>
      </c>
      <c r="E49" s="312" t="s">
        <v>42</v>
      </c>
      <c r="F49" s="304">
        <v>200</v>
      </c>
      <c r="G49" s="84"/>
      <c r="H49" s="93">
        <f t="shared" si="6"/>
        <v>0.16209999999999999</v>
      </c>
      <c r="I49" s="86">
        <f t="shared" ref="I49:I50" si="14">G49+(G49*H49)</f>
        <v>0</v>
      </c>
      <c r="J49" s="87">
        <f>F49*I49</f>
        <v>0</v>
      </c>
      <c r="K49" s="77"/>
      <c r="L49" s="256"/>
      <c r="M49" s="256"/>
      <c r="N49" s="256"/>
    </row>
    <row r="50" spans="1:14" s="76" customFormat="1" ht="30" customHeight="1" thickBot="1" x14ac:dyDescent="0.2">
      <c r="A50" s="332" t="s">
        <v>173</v>
      </c>
      <c r="B50" s="347"/>
      <c r="C50" s="354"/>
      <c r="D50" s="333" t="s">
        <v>523</v>
      </c>
      <c r="E50" s="312" t="s">
        <v>42</v>
      </c>
      <c r="F50" s="304">
        <v>100</v>
      </c>
      <c r="G50" s="84"/>
      <c r="H50" s="93">
        <f t="shared" si="6"/>
        <v>0.16209999999999999</v>
      </c>
      <c r="I50" s="86">
        <f t="shared" si="14"/>
        <v>0</v>
      </c>
      <c r="J50" s="87">
        <f t="shared" ref="J50" si="15">F50*I50</f>
        <v>0</v>
      </c>
      <c r="K50" s="77"/>
      <c r="L50" s="335"/>
      <c r="M50" s="335"/>
      <c r="N50" s="335"/>
    </row>
    <row r="51" spans="1:14" s="76" customFormat="1" ht="23" customHeight="1" thickBot="1" x14ac:dyDescent="0.2">
      <c r="A51" s="469" t="s">
        <v>174</v>
      </c>
      <c r="B51" s="470"/>
      <c r="C51" s="470"/>
      <c r="D51" s="470"/>
      <c r="E51" s="470"/>
      <c r="F51" s="470"/>
      <c r="G51" s="470"/>
      <c r="H51" s="470"/>
      <c r="I51" s="471"/>
      <c r="J51" s="267">
        <f>SUBTOTAL(9,J52:J55)</f>
        <v>0</v>
      </c>
      <c r="K51" s="77"/>
      <c r="L51" s="336"/>
      <c r="M51" s="337"/>
      <c r="N51" s="337"/>
    </row>
    <row r="52" spans="1:14" ht="21" customHeight="1" x14ac:dyDescent="0.15">
      <c r="A52" s="332" t="s">
        <v>175</v>
      </c>
      <c r="B52" s="347"/>
      <c r="C52" s="354"/>
      <c r="D52" s="83" t="s">
        <v>67</v>
      </c>
      <c r="E52" s="312" t="s">
        <v>42</v>
      </c>
      <c r="F52" s="304">
        <v>250</v>
      </c>
      <c r="G52" s="84"/>
      <c r="H52" s="85">
        <f t="shared" si="6"/>
        <v>0.16209999999999999</v>
      </c>
      <c r="I52" s="86">
        <f t="shared" ref="I52:I55" si="16">G52+(G52*H52)</f>
        <v>0</v>
      </c>
      <c r="J52" s="87">
        <f>F52*I52</f>
        <v>0</v>
      </c>
      <c r="K52" s="77"/>
      <c r="L52" s="335"/>
      <c r="M52" s="337"/>
      <c r="N52" s="338"/>
    </row>
    <row r="53" spans="1:14" ht="21" customHeight="1" x14ac:dyDescent="0.15">
      <c r="A53" s="332" t="s">
        <v>176</v>
      </c>
      <c r="B53" s="347"/>
      <c r="C53" s="354"/>
      <c r="D53" s="83" t="s">
        <v>313</v>
      </c>
      <c r="E53" s="312" t="s">
        <v>42</v>
      </c>
      <c r="F53" s="304">
        <v>150</v>
      </c>
      <c r="G53" s="84"/>
      <c r="H53" s="85">
        <f t="shared" si="6"/>
        <v>0.16209999999999999</v>
      </c>
      <c r="I53" s="86">
        <f t="shared" si="16"/>
        <v>0</v>
      </c>
      <c r="J53" s="87">
        <f t="shared" ref="J53:J55" si="17">F53*I53</f>
        <v>0</v>
      </c>
      <c r="K53" s="77"/>
      <c r="L53" s="335"/>
      <c r="M53" s="337"/>
      <c r="N53" s="338"/>
    </row>
    <row r="54" spans="1:14" ht="21" customHeight="1" x14ac:dyDescent="0.15">
      <c r="A54" s="332" t="s">
        <v>177</v>
      </c>
      <c r="B54" s="347"/>
      <c r="C54" s="354"/>
      <c r="D54" s="83" t="s">
        <v>298</v>
      </c>
      <c r="E54" s="312" t="s">
        <v>42</v>
      </c>
      <c r="F54" s="304">
        <v>40</v>
      </c>
      <c r="G54" s="84"/>
      <c r="H54" s="85">
        <f t="shared" si="6"/>
        <v>0.16209999999999999</v>
      </c>
      <c r="I54" s="86">
        <f t="shared" si="16"/>
        <v>0</v>
      </c>
      <c r="J54" s="87">
        <f t="shared" si="17"/>
        <v>0</v>
      </c>
      <c r="K54" s="77"/>
      <c r="L54" s="335"/>
      <c r="M54" s="339"/>
      <c r="N54" s="339"/>
    </row>
    <row r="55" spans="1:14" s="76" customFormat="1" ht="30" customHeight="1" thickBot="1" x14ac:dyDescent="0.2">
      <c r="A55" s="332" t="s">
        <v>178</v>
      </c>
      <c r="B55" s="355"/>
      <c r="C55" s="354"/>
      <c r="D55" s="333" t="s">
        <v>604</v>
      </c>
      <c r="E55" s="312" t="s">
        <v>42</v>
      </c>
      <c r="F55" s="304">
        <v>60</v>
      </c>
      <c r="G55" s="84"/>
      <c r="H55" s="93">
        <f t="shared" si="6"/>
        <v>0.16209999999999999</v>
      </c>
      <c r="I55" s="86">
        <f t="shared" si="16"/>
        <v>0</v>
      </c>
      <c r="J55" s="87">
        <f t="shared" si="17"/>
        <v>0</v>
      </c>
      <c r="K55" s="77"/>
      <c r="L55" s="335"/>
      <c r="M55" s="335"/>
      <c r="N55" s="335"/>
    </row>
    <row r="56" spans="1:14" s="76" customFormat="1" ht="23" customHeight="1" thickBot="1" x14ac:dyDescent="0.2">
      <c r="A56" s="469" t="s">
        <v>179</v>
      </c>
      <c r="B56" s="470"/>
      <c r="C56" s="470"/>
      <c r="D56" s="470"/>
      <c r="E56" s="470"/>
      <c r="F56" s="470"/>
      <c r="G56" s="470"/>
      <c r="H56" s="470"/>
      <c r="I56" s="471"/>
      <c r="J56" s="267">
        <f>SUBTOTAL(9,J57:J64)</f>
        <v>0</v>
      </c>
      <c r="K56" s="77"/>
    </row>
    <row r="57" spans="1:14" ht="21" customHeight="1" x14ac:dyDescent="0.15">
      <c r="A57" s="332" t="s">
        <v>180</v>
      </c>
      <c r="B57" s="347"/>
      <c r="C57" s="354"/>
      <c r="D57" s="83" t="s">
        <v>68</v>
      </c>
      <c r="E57" s="312" t="s">
        <v>23</v>
      </c>
      <c r="F57" s="304">
        <v>400</v>
      </c>
      <c r="G57" s="84"/>
      <c r="H57" s="85">
        <f t="shared" si="6"/>
        <v>0.16209999999999999</v>
      </c>
      <c r="I57" s="86">
        <f t="shared" ref="I57:I64" si="18">G57+(G57*H57)</f>
        <v>0</v>
      </c>
      <c r="J57" s="87">
        <f>F57*I57</f>
        <v>0</v>
      </c>
      <c r="K57" s="77"/>
      <c r="L57" s="256"/>
      <c r="M57" s="256"/>
      <c r="N57" s="256"/>
    </row>
    <row r="58" spans="1:14" ht="21" customHeight="1" x14ac:dyDescent="0.15">
      <c r="A58" s="332" t="s">
        <v>181</v>
      </c>
      <c r="B58" s="347"/>
      <c r="C58" s="354"/>
      <c r="D58" s="83" t="s">
        <v>69</v>
      </c>
      <c r="E58" s="312" t="s">
        <v>42</v>
      </c>
      <c r="F58" s="304">
        <v>400</v>
      </c>
      <c r="G58" s="84"/>
      <c r="H58" s="85">
        <f t="shared" si="6"/>
        <v>0.16209999999999999</v>
      </c>
      <c r="I58" s="86">
        <f t="shared" si="18"/>
        <v>0</v>
      </c>
      <c r="J58" s="87">
        <f t="shared" ref="J58:J63" si="19">F58*I58</f>
        <v>0</v>
      </c>
      <c r="K58" s="77"/>
      <c r="L58" s="256"/>
      <c r="M58" s="256"/>
      <c r="N58" s="256"/>
    </row>
    <row r="59" spans="1:14" ht="21" customHeight="1" x14ac:dyDescent="0.15">
      <c r="A59" s="332" t="s">
        <v>182</v>
      </c>
      <c r="B59" s="347"/>
      <c r="C59" s="354"/>
      <c r="D59" s="83" t="s">
        <v>70</v>
      </c>
      <c r="E59" s="312" t="s">
        <v>42</v>
      </c>
      <c r="F59" s="304">
        <v>250</v>
      </c>
      <c r="G59" s="84"/>
      <c r="H59" s="85">
        <f t="shared" si="6"/>
        <v>0.16209999999999999</v>
      </c>
      <c r="I59" s="86">
        <f t="shared" si="18"/>
        <v>0</v>
      </c>
      <c r="J59" s="87">
        <f t="shared" si="19"/>
        <v>0</v>
      </c>
      <c r="K59" s="77"/>
      <c r="L59" s="256"/>
      <c r="M59" s="256"/>
      <c r="N59" s="256"/>
    </row>
    <row r="60" spans="1:14" ht="21" customHeight="1" x14ac:dyDescent="0.15">
      <c r="A60" s="332" t="s">
        <v>183</v>
      </c>
      <c r="B60" s="347"/>
      <c r="C60" s="354"/>
      <c r="D60" s="83" t="s">
        <v>71</v>
      </c>
      <c r="E60" s="312" t="s">
        <v>42</v>
      </c>
      <c r="F60" s="304">
        <v>200</v>
      </c>
      <c r="G60" s="84"/>
      <c r="H60" s="85">
        <f t="shared" si="6"/>
        <v>0.16209999999999999</v>
      </c>
      <c r="I60" s="86">
        <f t="shared" si="18"/>
        <v>0</v>
      </c>
      <c r="J60" s="87">
        <f t="shared" si="19"/>
        <v>0</v>
      </c>
      <c r="K60" s="77"/>
      <c r="L60" s="256"/>
      <c r="M60" s="256"/>
      <c r="N60" s="256"/>
    </row>
    <row r="61" spans="1:14" s="76" customFormat="1" ht="30" customHeight="1" x14ac:dyDescent="0.15">
      <c r="A61" s="332" t="s">
        <v>184</v>
      </c>
      <c r="B61" s="347"/>
      <c r="C61" s="354"/>
      <c r="D61" s="333" t="s">
        <v>72</v>
      </c>
      <c r="E61" s="312" t="s">
        <v>42</v>
      </c>
      <c r="F61" s="304">
        <v>100</v>
      </c>
      <c r="G61" s="84"/>
      <c r="H61" s="93">
        <f t="shared" si="6"/>
        <v>0.16209999999999999</v>
      </c>
      <c r="I61" s="86">
        <f t="shared" si="18"/>
        <v>0</v>
      </c>
      <c r="J61" s="87">
        <f t="shared" si="19"/>
        <v>0</v>
      </c>
      <c r="K61" s="77"/>
      <c r="L61" s="256"/>
      <c r="M61" s="256"/>
      <c r="N61" s="256"/>
    </row>
    <row r="62" spans="1:14" ht="21" customHeight="1" x14ac:dyDescent="0.15">
      <c r="A62" s="332" t="s">
        <v>185</v>
      </c>
      <c r="B62" s="347"/>
      <c r="C62" s="354"/>
      <c r="D62" s="83" t="s">
        <v>73</v>
      </c>
      <c r="E62" s="312" t="s">
        <v>42</v>
      </c>
      <c r="F62" s="304">
        <v>400</v>
      </c>
      <c r="G62" s="84"/>
      <c r="H62" s="85">
        <f t="shared" si="6"/>
        <v>0.16209999999999999</v>
      </c>
      <c r="I62" s="86">
        <f t="shared" si="18"/>
        <v>0</v>
      </c>
      <c r="J62" s="87">
        <f t="shared" si="19"/>
        <v>0</v>
      </c>
      <c r="K62" s="77"/>
      <c r="L62" s="256"/>
      <c r="M62" s="256"/>
      <c r="N62" s="256"/>
    </row>
    <row r="63" spans="1:14" ht="21" customHeight="1" x14ac:dyDescent="0.15">
      <c r="A63" s="332" t="s">
        <v>186</v>
      </c>
      <c r="B63" s="347"/>
      <c r="C63" s="354"/>
      <c r="D63" s="83" t="s">
        <v>74</v>
      </c>
      <c r="E63" s="312" t="s">
        <v>42</v>
      </c>
      <c r="F63" s="304">
        <v>800</v>
      </c>
      <c r="G63" s="84"/>
      <c r="H63" s="85">
        <f t="shared" si="6"/>
        <v>0.16209999999999999</v>
      </c>
      <c r="I63" s="86">
        <f t="shared" si="18"/>
        <v>0</v>
      </c>
      <c r="J63" s="87">
        <f t="shared" si="19"/>
        <v>0</v>
      </c>
      <c r="K63" s="77"/>
      <c r="L63" s="256"/>
      <c r="M63" s="256"/>
      <c r="N63" s="256"/>
    </row>
    <row r="64" spans="1:14" ht="21" customHeight="1" thickBot="1" x14ac:dyDescent="0.2">
      <c r="A64" s="332" t="s">
        <v>187</v>
      </c>
      <c r="B64" s="347"/>
      <c r="C64" s="354"/>
      <c r="D64" s="83" t="s">
        <v>267</v>
      </c>
      <c r="E64" s="312" t="s">
        <v>42</v>
      </c>
      <c r="F64" s="304">
        <v>400</v>
      </c>
      <c r="G64" s="84"/>
      <c r="H64" s="85">
        <f t="shared" si="6"/>
        <v>0.16209999999999999</v>
      </c>
      <c r="I64" s="86">
        <f t="shared" si="18"/>
        <v>0</v>
      </c>
      <c r="J64" s="87">
        <f t="shared" ref="J64" si="20">F64*I64</f>
        <v>0</v>
      </c>
      <c r="K64" s="77"/>
      <c r="L64" s="256"/>
      <c r="M64" s="256"/>
      <c r="N64" s="256"/>
    </row>
    <row r="65" spans="1:14" s="76" customFormat="1" ht="23" customHeight="1" thickBot="1" x14ac:dyDescent="0.2">
      <c r="A65" s="469" t="s">
        <v>188</v>
      </c>
      <c r="B65" s="470"/>
      <c r="C65" s="470"/>
      <c r="D65" s="470"/>
      <c r="E65" s="470"/>
      <c r="F65" s="470"/>
      <c r="G65" s="470"/>
      <c r="H65" s="470"/>
      <c r="I65" s="471"/>
      <c r="J65" s="267">
        <f>SUBTOTAL(9,J66:J71)</f>
        <v>0</v>
      </c>
      <c r="K65" s="77"/>
    </row>
    <row r="66" spans="1:14" ht="21" customHeight="1" x14ac:dyDescent="0.15">
      <c r="A66" s="332" t="s">
        <v>189</v>
      </c>
      <c r="B66" s="347"/>
      <c r="C66" s="354"/>
      <c r="D66" s="83" t="s">
        <v>75</v>
      </c>
      <c r="E66" s="312" t="s">
        <v>42</v>
      </c>
      <c r="F66" s="304">
        <v>200</v>
      </c>
      <c r="G66" s="84"/>
      <c r="H66" s="85">
        <f t="shared" si="6"/>
        <v>0.16209999999999999</v>
      </c>
      <c r="I66" s="86">
        <f t="shared" ref="I66:I71" si="21">G66+(G66*H66)</f>
        <v>0</v>
      </c>
      <c r="J66" s="87">
        <f>F66*I66</f>
        <v>0</v>
      </c>
      <c r="K66" s="77"/>
      <c r="L66" s="256"/>
      <c r="M66" s="256"/>
      <c r="N66" s="256"/>
    </row>
    <row r="67" spans="1:14" ht="21" customHeight="1" x14ac:dyDescent="0.15">
      <c r="A67" s="332" t="s">
        <v>190</v>
      </c>
      <c r="B67" s="347"/>
      <c r="C67" s="354"/>
      <c r="D67" s="83" t="s">
        <v>76</v>
      </c>
      <c r="E67" s="312" t="s">
        <v>42</v>
      </c>
      <c r="F67" s="304">
        <v>200</v>
      </c>
      <c r="G67" s="84"/>
      <c r="H67" s="85">
        <f t="shared" si="6"/>
        <v>0.16209999999999999</v>
      </c>
      <c r="I67" s="86">
        <f t="shared" si="21"/>
        <v>0</v>
      </c>
      <c r="J67" s="87">
        <f t="shared" ref="J67:J68" si="22">F67*I67</f>
        <v>0</v>
      </c>
      <c r="K67" s="77"/>
      <c r="L67" s="256"/>
      <c r="M67" s="256"/>
      <c r="N67" s="256"/>
    </row>
    <row r="68" spans="1:14" ht="21" customHeight="1" x14ac:dyDescent="0.15">
      <c r="A68" s="332" t="s">
        <v>191</v>
      </c>
      <c r="B68" s="347"/>
      <c r="C68" s="354"/>
      <c r="D68" s="83" t="s">
        <v>77</v>
      </c>
      <c r="E68" s="312" t="s">
        <v>42</v>
      </c>
      <c r="F68" s="304">
        <v>170</v>
      </c>
      <c r="G68" s="84"/>
      <c r="H68" s="85">
        <f t="shared" si="6"/>
        <v>0.16209999999999999</v>
      </c>
      <c r="I68" s="86">
        <f t="shared" si="21"/>
        <v>0</v>
      </c>
      <c r="J68" s="87">
        <f t="shared" si="22"/>
        <v>0</v>
      </c>
      <c r="K68" s="77"/>
      <c r="L68" s="256"/>
      <c r="M68" s="256"/>
      <c r="N68" s="256"/>
    </row>
    <row r="69" spans="1:14" ht="21" customHeight="1" x14ac:dyDescent="0.15">
      <c r="A69" s="332" t="s">
        <v>192</v>
      </c>
      <c r="B69" s="347"/>
      <c r="C69" s="354"/>
      <c r="D69" s="83" t="s">
        <v>363</v>
      </c>
      <c r="E69" s="312" t="s">
        <v>23</v>
      </c>
      <c r="F69" s="304">
        <v>7000</v>
      </c>
      <c r="G69" s="84"/>
      <c r="H69" s="85">
        <f t="shared" si="6"/>
        <v>0.16209999999999999</v>
      </c>
      <c r="I69" s="86">
        <f t="shared" si="21"/>
        <v>0</v>
      </c>
      <c r="J69" s="87">
        <f>F69*I69</f>
        <v>0</v>
      </c>
      <c r="K69" s="77"/>
      <c r="L69" s="256"/>
      <c r="M69" s="256"/>
      <c r="N69" s="256"/>
    </row>
    <row r="70" spans="1:14" ht="21" customHeight="1" x14ac:dyDescent="0.15">
      <c r="A70" s="332" t="s">
        <v>193</v>
      </c>
      <c r="B70" s="347"/>
      <c r="C70" s="354"/>
      <c r="D70" s="83" t="s">
        <v>362</v>
      </c>
      <c r="E70" s="312" t="s">
        <v>23</v>
      </c>
      <c r="F70" s="304">
        <v>12000</v>
      </c>
      <c r="G70" s="84"/>
      <c r="H70" s="85">
        <f t="shared" si="6"/>
        <v>0.16209999999999999</v>
      </c>
      <c r="I70" s="86">
        <f t="shared" si="21"/>
        <v>0</v>
      </c>
      <c r="J70" s="87">
        <f>F70*I70</f>
        <v>0</v>
      </c>
      <c r="K70" s="77"/>
      <c r="L70" s="256"/>
      <c r="M70" s="256"/>
      <c r="N70" s="256"/>
    </row>
    <row r="71" spans="1:14" ht="21" customHeight="1" thickBot="1" x14ac:dyDescent="0.2">
      <c r="A71" s="332" t="s">
        <v>194</v>
      </c>
      <c r="B71" s="347"/>
      <c r="C71" s="354"/>
      <c r="D71" s="83" t="s">
        <v>361</v>
      </c>
      <c r="E71" s="312" t="s">
        <v>23</v>
      </c>
      <c r="F71" s="304">
        <v>8000</v>
      </c>
      <c r="G71" s="84"/>
      <c r="H71" s="85">
        <f t="shared" si="6"/>
        <v>0.16209999999999999</v>
      </c>
      <c r="I71" s="86">
        <f t="shared" si="21"/>
        <v>0</v>
      </c>
      <c r="J71" s="87">
        <f>F71*I71</f>
        <v>0</v>
      </c>
      <c r="K71" s="77"/>
      <c r="L71" s="256"/>
      <c r="M71" s="256"/>
      <c r="N71" s="256"/>
    </row>
    <row r="72" spans="1:14" s="76" customFormat="1" ht="23" customHeight="1" thickBot="1" x14ac:dyDescent="0.2">
      <c r="A72" s="469" t="s">
        <v>195</v>
      </c>
      <c r="B72" s="470"/>
      <c r="C72" s="470"/>
      <c r="D72" s="470"/>
      <c r="E72" s="470"/>
      <c r="F72" s="470"/>
      <c r="G72" s="470"/>
      <c r="H72" s="470"/>
      <c r="I72" s="471"/>
      <c r="J72" s="267">
        <f>SUBTOTAL(9,J73:J86)</f>
        <v>0</v>
      </c>
      <c r="K72" s="77"/>
    </row>
    <row r="73" spans="1:14" ht="21" customHeight="1" x14ac:dyDescent="0.15">
      <c r="A73" s="332" t="s">
        <v>196</v>
      </c>
      <c r="B73" s="347"/>
      <c r="C73" s="354"/>
      <c r="D73" s="83" t="s">
        <v>78</v>
      </c>
      <c r="E73" s="312" t="s">
        <v>23</v>
      </c>
      <c r="F73" s="304">
        <v>10000</v>
      </c>
      <c r="G73" s="84"/>
      <c r="H73" s="85">
        <f t="shared" si="6"/>
        <v>0.16209999999999999</v>
      </c>
      <c r="I73" s="86">
        <f t="shared" ref="I73:I86" si="23">G73+(G73*H73)</f>
        <v>0</v>
      </c>
      <c r="J73" s="87">
        <f>F73*I73</f>
        <v>0</v>
      </c>
      <c r="K73" s="77"/>
      <c r="L73" s="256"/>
      <c r="M73" s="256"/>
      <c r="N73" s="256"/>
    </row>
    <row r="74" spans="1:14" ht="21" customHeight="1" x14ac:dyDescent="0.15">
      <c r="A74" s="332" t="s">
        <v>197</v>
      </c>
      <c r="B74" s="347"/>
      <c r="C74" s="354"/>
      <c r="D74" s="83" t="s">
        <v>79</v>
      </c>
      <c r="E74" s="312" t="s">
        <v>23</v>
      </c>
      <c r="F74" s="304">
        <v>6000</v>
      </c>
      <c r="G74" s="84"/>
      <c r="H74" s="85">
        <f t="shared" si="6"/>
        <v>0.16209999999999999</v>
      </c>
      <c r="I74" s="86">
        <f t="shared" si="23"/>
        <v>0</v>
      </c>
      <c r="J74" s="87">
        <f t="shared" ref="J74:J86" si="24">F74*I74</f>
        <v>0</v>
      </c>
      <c r="K74" s="77"/>
      <c r="L74" s="256"/>
      <c r="M74" s="256"/>
      <c r="N74" s="256"/>
    </row>
    <row r="75" spans="1:14" ht="21" customHeight="1" x14ac:dyDescent="0.15">
      <c r="A75" s="332" t="s">
        <v>198</v>
      </c>
      <c r="B75" s="347"/>
      <c r="C75" s="354"/>
      <c r="D75" s="83" t="s">
        <v>80</v>
      </c>
      <c r="E75" s="312" t="s">
        <v>23</v>
      </c>
      <c r="F75" s="304">
        <v>3600</v>
      </c>
      <c r="G75" s="84"/>
      <c r="H75" s="85">
        <f t="shared" si="6"/>
        <v>0.16209999999999999</v>
      </c>
      <c r="I75" s="86">
        <f t="shared" si="23"/>
        <v>0</v>
      </c>
      <c r="J75" s="87">
        <f t="shared" si="24"/>
        <v>0</v>
      </c>
      <c r="K75" s="77"/>
      <c r="L75" s="256"/>
      <c r="M75" s="256"/>
      <c r="N75" s="256"/>
    </row>
    <row r="76" spans="1:14" ht="21" customHeight="1" x14ac:dyDescent="0.15">
      <c r="A76" s="332" t="s">
        <v>199</v>
      </c>
      <c r="B76" s="347"/>
      <c r="C76" s="354"/>
      <c r="D76" s="83" t="s">
        <v>81</v>
      </c>
      <c r="E76" s="312" t="s">
        <v>23</v>
      </c>
      <c r="F76" s="304">
        <v>2800</v>
      </c>
      <c r="G76" s="84"/>
      <c r="H76" s="85">
        <f t="shared" si="6"/>
        <v>0.16209999999999999</v>
      </c>
      <c r="I76" s="86">
        <f t="shared" si="23"/>
        <v>0</v>
      </c>
      <c r="J76" s="87">
        <f t="shared" si="24"/>
        <v>0</v>
      </c>
      <c r="K76" s="77"/>
      <c r="L76" s="256"/>
      <c r="M76" s="256"/>
      <c r="N76" s="256"/>
    </row>
    <row r="77" spans="1:14" ht="21" customHeight="1" x14ac:dyDescent="0.15">
      <c r="A77" s="332" t="s">
        <v>200</v>
      </c>
      <c r="B77" s="347"/>
      <c r="C77" s="354"/>
      <c r="D77" s="83" t="s">
        <v>82</v>
      </c>
      <c r="E77" s="312" t="s">
        <v>23</v>
      </c>
      <c r="F77" s="304">
        <v>5400</v>
      </c>
      <c r="G77" s="84"/>
      <c r="H77" s="85">
        <f t="shared" si="6"/>
        <v>0.16209999999999999</v>
      </c>
      <c r="I77" s="86">
        <f t="shared" si="23"/>
        <v>0</v>
      </c>
      <c r="J77" s="87">
        <f t="shared" si="24"/>
        <v>0</v>
      </c>
      <c r="K77" s="77"/>
      <c r="L77" s="256"/>
      <c r="M77" s="256"/>
      <c r="N77" s="256"/>
    </row>
    <row r="78" spans="1:14" ht="21" customHeight="1" x14ac:dyDescent="0.15">
      <c r="A78" s="332" t="s">
        <v>201</v>
      </c>
      <c r="B78" s="347"/>
      <c r="C78" s="354"/>
      <c r="D78" s="83" t="s">
        <v>83</v>
      </c>
      <c r="E78" s="312" t="s">
        <v>23</v>
      </c>
      <c r="F78" s="304">
        <v>6000</v>
      </c>
      <c r="G78" s="84"/>
      <c r="H78" s="85">
        <f t="shared" ref="H78:H86" si="25">$N$4</f>
        <v>0.16209999999999999</v>
      </c>
      <c r="I78" s="86">
        <f t="shared" si="23"/>
        <v>0</v>
      </c>
      <c r="J78" s="87">
        <f t="shared" si="24"/>
        <v>0</v>
      </c>
      <c r="K78" s="77"/>
      <c r="L78" s="256"/>
      <c r="M78" s="256"/>
      <c r="N78" s="256"/>
    </row>
    <row r="79" spans="1:14" ht="21" customHeight="1" x14ac:dyDescent="0.15">
      <c r="A79" s="332" t="s">
        <v>202</v>
      </c>
      <c r="B79" s="347"/>
      <c r="C79" s="354"/>
      <c r="D79" s="83" t="s">
        <v>84</v>
      </c>
      <c r="E79" s="312" t="s">
        <v>23</v>
      </c>
      <c r="F79" s="304">
        <v>1800</v>
      </c>
      <c r="G79" s="84"/>
      <c r="H79" s="85">
        <f t="shared" si="25"/>
        <v>0.16209999999999999</v>
      </c>
      <c r="I79" s="86">
        <f t="shared" si="23"/>
        <v>0</v>
      </c>
      <c r="J79" s="87">
        <f t="shared" si="24"/>
        <v>0</v>
      </c>
      <c r="K79" s="77"/>
      <c r="L79" s="256"/>
      <c r="M79" s="256"/>
      <c r="N79" s="256"/>
    </row>
    <row r="80" spans="1:14" ht="21" customHeight="1" x14ac:dyDescent="0.15">
      <c r="A80" s="332" t="s">
        <v>203</v>
      </c>
      <c r="B80" s="347"/>
      <c r="C80" s="354"/>
      <c r="D80" s="83" t="s">
        <v>519</v>
      </c>
      <c r="E80" s="312" t="s">
        <v>23</v>
      </c>
      <c r="F80" s="304">
        <v>3000</v>
      </c>
      <c r="G80" s="84"/>
      <c r="H80" s="85">
        <f t="shared" si="25"/>
        <v>0.16209999999999999</v>
      </c>
      <c r="I80" s="86">
        <f t="shared" si="23"/>
        <v>0</v>
      </c>
      <c r="J80" s="87">
        <f t="shared" si="24"/>
        <v>0</v>
      </c>
      <c r="K80" s="77"/>
      <c r="L80" s="256"/>
      <c r="M80" s="256"/>
      <c r="N80" s="256"/>
    </row>
    <row r="81" spans="1:14" ht="21" customHeight="1" x14ac:dyDescent="0.15">
      <c r="A81" s="332" t="s">
        <v>204</v>
      </c>
      <c r="B81" s="347"/>
      <c r="C81" s="354"/>
      <c r="D81" s="83" t="s">
        <v>520</v>
      </c>
      <c r="E81" s="312" t="s">
        <v>23</v>
      </c>
      <c r="F81" s="304">
        <v>2000</v>
      </c>
      <c r="G81" s="84"/>
      <c r="H81" s="85">
        <f t="shared" si="25"/>
        <v>0.16209999999999999</v>
      </c>
      <c r="I81" s="86">
        <f t="shared" si="23"/>
        <v>0</v>
      </c>
      <c r="J81" s="87">
        <f t="shared" si="24"/>
        <v>0</v>
      </c>
      <c r="K81" s="77"/>
      <c r="L81" s="256"/>
      <c r="M81" s="256"/>
      <c r="N81" s="256"/>
    </row>
    <row r="82" spans="1:14" ht="21" customHeight="1" x14ac:dyDescent="0.15">
      <c r="A82" s="332" t="s">
        <v>205</v>
      </c>
      <c r="B82" s="347"/>
      <c r="C82" s="354"/>
      <c r="D82" s="83" t="s">
        <v>85</v>
      </c>
      <c r="E82" s="312" t="s">
        <v>23</v>
      </c>
      <c r="F82" s="304">
        <v>1000</v>
      </c>
      <c r="G82" s="84"/>
      <c r="H82" s="85">
        <f t="shared" si="25"/>
        <v>0.16209999999999999</v>
      </c>
      <c r="I82" s="86">
        <f t="shared" si="23"/>
        <v>0</v>
      </c>
      <c r="J82" s="87">
        <f t="shared" si="24"/>
        <v>0</v>
      </c>
      <c r="K82" s="77"/>
      <c r="L82" s="256"/>
      <c r="M82" s="256"/>
      <c r="N82" s="256"/>
    </row>
    <row r="83" spans="1:14" ht="21" customHeight="1" x14ac:dyDescent="0.15">
      <c r="A83" s="332" t="s">
        <v>206</v>
      </c>
      <c r="B83" s="347"/>
      <c r="C83" s="354"/>
      <c r="D83" s="83" t="s">
        <v>86</v>
      </c>
      <c r="E83" s="312" t="s">
        <v>23</v>
      </c>
      <c r="F83" s="304">
        <v>800</v>
      </c>
      <c r="G83" s="84"/>
      <c r="H83" s="85">
        <f t="shared" si="25"/>
        <v>0.16209999999999999</v>
      </c>
      <c r="I83" s="86">
        <f t="shared" si="23"/>
        <v>0</v>
      </c>
      <c r="J83" s="87">
        <f t="shared" si="24"/>
        <v>0</v>
      </c>
      <c r="K83" s="77"/>
      <c r="L83" s="256"/>
      <c r="M83" s="256"/>
      <c r="N83" s="256"/>
    </row>
    <row r="84" spans="1:14" ht="21" customHeight="1" x14ac:dyDescent="0.15">
      <c r="A84" s="332" t="s">
        <v>207</v>
      </c>
      <c r="B84" s="347"/>
      <c r="C84" s="354"/>
      <c r="D84" s="83" t="s">
        <v>268</v>
      </c>
      <c r="E84" s="312" t="s">
        <v>23</v>
      </c>
      <c r="F84" s="304">
        <v>26400</v>
      </c>
      <c r="G84" s="84"/>
      <c r="H84" s="85">
        <f t="shared" si="25"/>
        <v>0.16209999999999999</v>
      </c>
      <c r="I84" s="86">
        <f t="shared" si="23"/>
        <v>0</v>
      </c>
      <c r="J84" s="87">
        <f t="shared" si="24"/>
        <v>0</v>
      </c>
      <c r="K84" s="77"/>
      <c r="L84" s="256"/>
      <c r="M84" s="256"/>
      <c r="N84" s="256"/>
    </row>
    <row r="85" spans="1:14" ht="21" customHeight="1" x14ac:dyDescent="0.15">
      <c r="A85" s="332" t="s">
        <v>208</v>
      </c>
      <c r="B85" s="347"/>
      <c r="C85" s="354"/>
      <c r="D85" s="83" t="s">
        <v>269</v>
      </c>
      <c r="E85" s="312" t="s">
        <v>23</v>
      </c>
      <c r="F85" s="304">
        <v>10000</v>
      </c>
      <c r="G85" s="84"/>
      <c r="H85" s="85">
        <f t="shared" si="25"/>
        <v>0.16209999999999999</v>
      </c>
      <c r="I85" s="86">
        <f t="shared" si="23"/>
        <v>0</v>
      </c>
      <c r="J85" s="87">
        <f t="shared" si="24"/>
        <v>0</v>
      </c>
      <c r="K85" s="77"/>
      <c r="L85" s="256"/>
      <c r="M85" s="256"/>
      <c r="N85" s="256"/>
    </row>
    <row r="86" spans="1:14" ht="21" customHeight="1" thickBot="1" x14ac:dyDescent="0.2">
      <c r="A86" s="332" t="s">
        <v>209</v>
      </c>
      <c r="B86" s="347"/>
      <c r="C86" s="354"/>
      <c r="D86" s="83" t="s">
        <v>270</v>
      </c>
      <c r="E86" s="312" t="s">
        <v>23</v>
      </c>
      <c r="F86" s="304">
        <v>1600</v>
      </c>
      <c r="G86" s="84"/>
      <c r="H86" s="85">
        <f t="shared" si="25"/>
        <v>0.16209999999999999</v>
      </c>
      <c r="I86" s="86">
        <f t="shared" si="23"/>
        <v>0</v>
      </c>
      <c r="J86" s="87">
        <f t="shared" si="24"/>
        <v>0</v>
      </c>
      <c r="K86" s="77"/>
      <c r="L86" s="256"/>
      <c r="M86" s="256"/>
      <c r="N86" s="256"/>
    </row>
    <row r="87" spans="1:14" s="76" customFormat="1" ht="23" customHeight="1" thickBot="1" x14ac:dyDescent="0.2">
      <c r="A87" s="469" t="s">
        <v>509</v>
      </c>
      <c r="B87" s="470"/>
      <c r="C87" s="470"/>
      <c r="D87" s="470"/>
      <c r="E87" s="470"/>
      <c r="F87" s="470"/>
      <c r="G87" s="470"/>
      <c r="H87" s="470"/>
      <c r="I87" s="471"/>
      <c r="J87" s="267">
        <f>SUBTOTAL(9,J88:J99)</f>
        <v>0</v>
      </c>
      <c r="K87" s="77"/>
    </row>
    <row r="88" spans="1:14" s="76" customFormat="1" ht="30" customHeight="1" x14ac:dyDescent="0.15">
      <c r="A88" s="332" t="s">
        <v>210</v>
      </c>
      <c r="B88" s="347"/>
      <c r="C88" s="354"/>
      <c r="D88" s="333" t="s">
        <v>517</v>
      </c>
      <c r="E88" s="312" t="s">
        <v>42</v>
      </c>
      <c r="F88" s="304">
        <v>10</v>
      </c>
      <c r="G88" s="84"/>
      <c r="H88" s="93">
        <f t="shared" ref="H88:H128" si="26">$N$4</f>
        <v>0.16209999999999999</v>
      </c>
      <c r="I88" s="86">
        <f t="shared" ref="I88" si="27">G88+(G88*H88)</f>
        <v>0</v>
      </c>
      <c r="J88" s="87">
        <f t="shared" ref="J88" si="28">F88*I88</f>
        <v>0</v>
      </c>
      <c r="K88" s="77"/>
      <c r="L88" s="256"/>
      <c r="M88" s="256"/>
      <c r="N88" s="256"/>
    </row>
    <row r="89" spans="1:14" s="76" customFormat="1" ht="30" customHeight="1" x14ac:dyDescent="0.15">
      <c r="A89" s="332"/>
      <c r="B89" s="347"/>
      <c r="C89" s="354"/>
      <c r="D89" s="333" t="s">
        <v>516</v>
      </c>
      <c r="E89" s="312" t="s">
        <v>42</v>
      </c>
      <c r="F89" s="304">
        <v>22</v>
      </c>
      <c r="G89" s="84"/>
      <c r="H89" s="93">
        <f t="shared" si="26"/>
        <v>0.16209999999999999</v>
      </c>
      <c r="I89" s="86">
        <f t="shared" ref="I89" si="29">G89+(G89*H89)</f>
        <v>0</v>
      </c>
      <c r="J89" s="87">
        <f t="shared" ref="J89" si="30">F89*I89</f>
        <v>0</v>
      </c>
      <c r="K89" s="77"/>
      <c r="L89" s="256"/>
      <c r="M89" s="256"/>
      <c r="N89" s="256"/>
    </row>
    <row r="90" spans="1:14" s="76" customFormat="1" ht="30" customHeight="1" x14ac:dyDescent="0.15">
      <c r="A90" s="332" t="s">
        <v>211</v>
      </c>
      <c r="B90" s="347"/>
      <c r="C90" s="354"/>
      <c r="D90" s="333" t="s">
        <v>513</v>
      </c>
      <c r="E90" s="312" t="s">
        <v>42</v>
      </c>
      <c r="F90" s="304">
        <v>50</v>
      </c>
      <c r="G90" s="84"/>
      <c r="H90" s="93">
        <f t="shared" si="26"/>
        <v>0.16209999999999999</v>
      </c>
      <c r="I90" s="86">
        <f t="shared" ref="I90:I91" si="31">G90+(G90*H90)</f>
        <v>0</v>
      </c>
      <c r="J90" s="87">
        <f t="shared" ref="J90:J91" si="32">F90*I90</f>
        <v>0</v>
      </c>
      <c r="K90" s="77"/>
      <c r="L90" s="334"/>
      <c r="M90" s="256"/>
      <c r="N90" s="256"/>
    </row>
    <row r="91" spans="1:14" s="76" customFormat="1" ht="30" customHeight="1" x14ac:dyDescent="0.15">
      <c r="A91" s="332" t="s">
        <v>212</v>
      </c>
      <c r="B91" s="347"/>
      <c r="C91" s="354"/>
      <c r="D91" s="333" t="s">
        <v>711</v>
      </c>
      <c r="E91" s="312" t="s">
        <v>42</v>
      </c>
      <c r="F91" s="304">
        <v>20</v>
      </c>
      <c r="G91" s="84"/>
      <c r="H91" s="93">
        <f t="shared" si="26"/>
        <v>0.16209999999999999</v>
      </c>
      <c r="I91" s="86">
        <f t="shared" si="31"/>
        <v>0</v>
      </c>
      <c r="J91" s="87">
        <f t="shared" si="32"/>
        <v>0</v>
      </c>
      <c r="K91" s="77"/>
      <c r="L91" s="334"/>
      <c r="M91" s="256"/>
      <c r="N91" s="256"/>
    </row>
    <row r="92" spans="1:14" s="76" customFormat="1" ht="30" customHeight="1" x14ac:dyDescent="0.15">
      <c r="A92" s="332" t="s">
        <v>213</v>
      </c>
      <c r="B92" s="347"/>
      <c r="C92" s="354"/>
      <c r="D92" s="333" t="s">
        <v>299</v>
      </c>
      <c r="E92" s="312" t="s">
        <v>42</v>
      </c>
      <c r="F92" s="304">
        <v>200</v>
      </c>
      <c r="G92" s="84"/>
      <c r="H92" s="93">
        <f t="shared" ref="H92:H99" si="33">$N$4</f>
        <v>0.16209999999999999</v>
      </c>
      <c r="I92" s="86">
        <f>G92+(G92*H92)</f>
        <v>0</v>
      </c>
      <c r="J92" s="87">
        <f>F92*I92</f>
        <v>0</v>
      </c>
      <c r="K92" s="77"/>
      <c r="L92" s="256"/>
      <c r="M92" s="256"/>
      <c r="N92" s="256"/>
    </row>
    <row r="93" spans="1:14" s="76" customFormat="1" ht="30" customHeight="1" x14ac:dyDescent="0.15">
      <c r="A93" s="332" t="s">
        <v>214</v>
      </c>
      <c r="B93" s="347"/>
      <c r="C93" s="354"/>
      <c r="D93" s="333" t="s">
        <v>300</v>
      </c>
      <c r="E93" s="312" t="s">
        <v>42</v>
      </c>
      <c r="F93" s="304">
        <v>120</v>
      </c>
      <c r="G93" s="84"/>
      <c r="H93" s="93">
        <f t="shared" si="33"/>
        <v>0.16209999999999999</v>
      </c>
      <c r="I93" s="86">
        <f t="shared" ref="I93:I97" si="34">G93+(G93*H93)</f>
        <v>0</v>
      </c>
      <c r="J93" s="87">
        <f t="shared" ref="J93:J97" si="35">F93*I93</f>
        <v>0</v>
      </c>
      <c r="K93" s="77"/>
      <c r="L93" s="256"/>
      <c r="M93" s="256"/>
      <c r="N93" s="256"/>
    </row>
    <row r="94" spans="1:14" s="76" customFormat="1" ht="30" customHeight="1" x14ac:dyDescent="0.15">
      <c r="A94" s="332" t="s">
        <v>215</v>
      </c>
      <c r="B94" s="347"/>
      <c r="C94" s="354"/>
      <c r="D94" s="333" t="s">
        <v>301</v>
      </c>
      <c r="E94" s="312" t="s">
        <v>42</v>
      </c>
      <c r="F94" s="304">
        <v>200</v>
      </c>
      <c r="G94" s="84"/>
      <c r="H94" s="93">
        <f t="shared" si="33"/>
        <v>0.16209999999999999</v>
      </c>
      <c r="I94" s="86">
        <f t="shared" si="34"/>
        <v>0</v>
      </c>
      <c r="J94" s="87">
        <f t="shared" si="35"/>
        <v>0</v>
      </c>
      <c r="K94" s="77"/>
      <c r="L94" s="256"/>
      <c r="M94" s="256"/>
      <c r="N94" s="256"/>
    </row>
    <row r="95" spans="1:14" s="76" customFormat="1" ht="30" customHeight="1" x14ac:dyDescent="0.15">
      <c r="A95" s="332" t="s">
        <v>216</v>
      </c>
      <c r="B95" s="347"/>
      <c r="C95" s="354"/>
      <c r="D95" s="333" t="s">
        <v>302</v>
      </c>
      <c r="E95" s="312" t="s">
        <v>42</v>
      </c>
      <c r="F95" s="304">
        <v>60000</v>
      </c>
      <c r="G95" s="84"/>
      <c r="H95" s="93">
        <f t="shared" si="33"/>
        <v>0.16209999999999999</v>
      </c>
      <c r="I95" s="86">
        <f t="shared" si="34"/>
        <v>0</v>
      </c>
      <c r="J95" s="87">
        <f t="shared" si="35"/>
        <v>0</v>
      </c>
      <c r="K95" s="77"/>
      <c r="L95" s="256"/>
      <c r="M95" s="256"/>
      <c r="N95" s="256"/>
    </row>
    <row r="96" spans="1:14" s="76" customFormat="1" ht="30" customHeight="1" x14ac:dyDescent="0.15">
      <c r="A96" s="332" t="s">
        <v>493</v>
      </c>
      <c r="B96" s="347"/>
      <c r="C96" s="354"/>
      <c r="D96" s="333" t="s">
        <v>87</v>
      </c>
      <c r="E96" s="312" t="s">
        <v>42</v>
      </c>
      <c r="F96" s="304">
        <v>28000</v>
      </c>
      <c r="G96" s="84"/>
      <c r="H96" s="93">
        <f t="shared" si="33"/>
        <v>0.16209999999999999</v>
      </c>
      <c r="I96" s="86">
        <f t="shared" si="34"/>
        <v>0</v>
      </c>
      <c r="J96" s="87">
        <f t="shared" si="35"/>
        <v>0</v>
      </c>
      <c r="K96" s="77"/>
      <c r="L96" s="256"/>
      <c r="M96" s="256"/>
      <c r="N96" s="256"/>
    </row>
    <row r="97" spans="1:14" s="76" customFormat="1" ht="30" customHeight="1" x14ac:dyDescent="0.15">
      <c r="A97" s="332" t="s">
        <v>510</v>
      </c>
      <c r="B97" s="347"/>
      <c r="C97" s="354"/>
      <c r="D97" s="333" t="s">
        <v>335</v>
      </c>
      <c r="E97" s="312" t="s">
        <v>42</v>
      </c>
      <c r="F97" s="304">
        <v>24</v>
      </c>
      <c r="G97" s="84"/>
      <c r="H97" s="93">
        <f t="shared" si="33"/>
        <v>0.16209999999999999</v>
      </c>
      <c r="I97" s="86">
        <f t="shared" si="34"/>
        <v>0</v>
      </c>
      <c r="J97" s="87">
        <f t="shared" si="35"/>
        <v>0</v>
      </c>
      <c r="K97" s="77"/>
      <c r="L97" s="256"/>
      <c r="M97" s="256"/>
      <c r="N97" s="256"/>
    </row>
    <row r="98" spans="1:14" s="76" customFormat="1" ht="30" customHeight="1" x14ac:dyDescent="0.15">
      <c r="A98" s="332" t="s">
        <v>511</v>
      </c>
      <c r="B98" s="347"/>
      <c r="C98" s="354"/>
      <c r="D98" s="333" t="s">
        <v>514</v>
      </c>
      <c r="E98" s="312" t="s">
        <v>42</v>
      </c>
      <c r="F98" s="304">
        <v>116</v>
      </c>
      <c r="G98" s="84"/>
      <c r="H98" s="93">
        <f t="shared" si="33"/>
        <v>0.16209999999999999</v>
      </c>
      <c r="I98" s="86">
        <f t="shared" ref="I98:I99" si="36">G98+(G98*H98)</f>
        <v>0</v>
      </c>
      <c r="J98" s="87">
        <f t="shared" ref="J98:J99" si="37">F98*I98</f>
        <v>0</v>
      </c>
      <c r="K98" s="77"/>
      <c r="L98" s="334"/>
      <c r="M98" s="256"/>
      <c r="N98" s="256"/>
    </row>
    <row r="99" spans="1:14" s="76" customFormat="1" ht="30" customHeight="1" thickBot="1" x14ac:dyDescent="0.2">
      <c r="A99" s="332" t="s">
        <v>512</v>
      </c>
      <c r="B99" s="347"/>
      <c r="C99" s="354"/>
      <c r="D99" s="333" t="s">
        <v>515</v>
      </c>
      <c r="E99" s="312" t="s">
        <v>42</v>
      </c>
      <c r="F99" s="304">
        <v>32</v>
      </c>
      <c r="G99" s="84"/>
      <c r="H99" s="93">
        <f t="shared" si="33"/>
        <v>0.16209999999999999</v>
      </c>
      <c r="I99" s="86">
        <f t="shared" si="36"/>
        <v>0</v>
      </c>
      <c r="J99" s="87">
        <f t="shared" si="37"/>
        <v>0</v>
      </c>
      <c r="K99" s="77"/>
      <c r="L99" s="334"/>
      <c r="M99" s="256"/>
      <c r="N99" s="256"/>
    </row>
    <row r="100" spans="1:14" s="76" customFormat="1" ht="23" customHeight="1" thickBot="1" x14ac:dyDescent="0.2">
      <c r="A100" s="469" t="s">
        <v>272</v>
      </c>
      <c r="B100" s="470"/>
      <c r="C100" s="470"/>
      <c r="D100" s="470"/>
      <c r="E100" s="470"/>
      <c r="F100" s="470"/>
      <c r="G100" s="470"/>
      <c r="H100" s="470"/>
      <c r="I100" s="471"/>
      <c r="J100" s="267">
        <f>SUBTOTAL(9,J101:J106)</f>
        <v>0</v>
      </c>
      <c r="K100" s="77"/>
    </row>
    <row r="101" spans="1:14" ht="21" customHeight="1" x14ac:dyDescent="0.15">
      <c r="A101" s="92" t="s">
        <v>217</v>
      </c>
      <c r="B101" s="347"/>
      <c r="C101" s="354"/>
      <c r="D101" s="83" t="s">
        <v>88</v>
      </c>
      <c r="E101" s="312" t="s">
        <v>42</v>
      </c>
      <c r="F101" s="304">
        <v>21300</v>
      </c>
      <c r="G101" s="84"/>
      <c r="H101" s="85">
        <f t="shared" ref="H101:H106" si="38">$N$4</f>
        <v>0.16209999999999999</v>
      </c>
      <c r="I101" s="86">
        <f>G101+(G101*H101)</f>
        <v>0</v>
      </c>
      <c r="J101" s="87">
        <f>F101*I101</f>
        <v>0</v>
      </c>
      <c r="K101" s="77"/>
      <c r="L101" s="256"/>
      <c r="M101" s="256"/>
      <c r="N101" s="256"/>
    </row>
    <row r="102" spans="1:14" ht="21" customHeight="1" x14ac:dyDescent="0.15">
      <c r="A102" s="92" t="s">
        <v>218</v>
      </c>
      <c r="B102" s="347"/>
      <c r="C102" s="354"/>
      <c r="D102" s="83" t="s">
        <v>89</v>
      </c>
      <c r="E102" s="312" t="s">
        <v>42</v>
      </c>
      <c r="F102" s="304">
        <v>80</v>
      </c>
      <c r="G102" s="84"/>
      <c r="H102" s="85">
        <f t="shared" si="38"/>
        <v>0.16209999999999999</v>
      </c>
      <c r="I102" s="86">
        <f t="shared" ref="I102:I105" si="39">G102+(G102*H102)</f>
        <v>0</v>
      </c>
      <c r="J102" s="87">
        <f t="shared" ref="J102:J105" si="40">F102*I102</f>
        <v>0</v>
      </c>
      <c r="K102" s="77"/>
      <c r="L102" s="256"/>
      <c r="M102" s="256"/>
      <c r="N102" s="256"/>
    </row>
    <row r="103" spans="1:14" ht="21" customHeight="1" x14ac:dyDescent="0.15">
      <c r="A103" s="92" t="s">
        <v>219</v>
      </c>
      <c r="B103" s="347"/>
      <c r="C103" s="354"/>
      <c r="D103" s="83" t="s">
        <v>90</v>
      </c>
      <c r="E103" s="312" t="s">
        <v>42</v>
      </c>
      <c r="F103" s="304">
        <v>2400</v>
      </c>
      <c r="G103" s="84"/>
      <c r="H103" s="85">
        <f t="shared" si="38"/>
        <v>0.16209999999999999</v>
      </c>
      <c r="I103" s="86">
        <f t="shared" si="39"/>
        <v>0</v>
      </c>
      <c r="J103" s="87">
        <f t="shared" si="40"/>
        <v>0</v>
      </c>
      <c r="K103" s="77"/>
      <c r="L103" s="256"/>
      <c r="M103" s="256"/>
      <c r="N103" s="256"/>
    </row>
    <row r="104" spans="1:14" ht="21" customHeight="1" x14ac:dyDescent="0.15">
      <c r="A104" s="92" t="s">
        <v>220</v>
      </c>
      <c r="B104" s="347"/>
      <c r="C104" s="354"/>
      <c r="D104" s="83" t="s">
        <v>91</v>
      </c>
      <c r="E104" s="312" t="s">
        <v>42</v>
      </c>
      <c r="F104" s="304">
        <v>1500</v>
      </c>
      <c r="G104" s="84"/>
      <c r="H104" s="85">
        <f t="shared" si="38"/>
        <v>0.16209999999999999</v>
      </c>
      <c r="I104" s="86">
        <f t="shared" si="39"/>
        <v>0</v>
      </c>
      <c r="J104" s="87">
        <f t="shared" si="40"/>
        <v>0</v>
      </c>
      <c r="K104" s="77"/>
      <c r="L104" s="256"/>
      <c r="M104" s="256"/>
      <c r="N104" s="256"/>
    </row>
    <row r="105" spans="1:14" ht="21" customHeight="1" x14ac:dyDescent="0.15">
      <c r="A105" s="92" t="s">
        <v>221</v>
      </c>
      <c r="B105" s="347"/>
      <c r="C105" s="354"/>
      <c r="D105" s="83" t="s">
        <v>92</v>
      </c>
      <c r="E105" s="312" t="s">
        <v>42</v>
      </c>
      <c r="F105" s="304">
        <v>300</v>
      </c>
      <c r="G105" s="84"/>
      <c r="H105" s="85">
        <f t="shared" si="38"/>
        <v>0.16209999999999999</v>
      </c>
      <c r="I105" s="86">
        <f t="shared" si="39"/>
        <v>0</v>
      </c>
      <c r="J105" s="87">
        <f t="shared" si="40"/>
        <v>0</v>
      </c>
      <c r="K105" s="77"/>
      <c r="L105" s="256"/>
      <c r="M105" s="256"/>
      <c r="N105" s="256"/>
    </row>
    <row r="106" spans="1:14" ht="21" customHeight="1" thickBot="1" x14ac:dyDescent="0.2">
      <c r="A106" s="92" t="s">
        <v>222</v>
      </c>
      <c r="B106" s="347"/>
      <c r="C106" s="354"/>
      <c r="D106" s="83" t="s">
        <v>485</v>
      </c>
      <c r="E106" s="312" t="s">
        <v>42</v>
      </c>
      <c r="F106" s="304">
        <v>150</v>
      </c>
      <c r="G106" s="84"/>
      <c r="H106" s="85">
        <f t="shared" si="38"/>
        <v>0.16209999999999999</v>
      </c>
      <c r="I106" s="86">
        <f t="shared" ref="I106" si="41">G106+(G106*H106)</f>
        <v>0</v>
      </c>
      <c r="J106" s="87">
        <f t="shared" ref="J106" si="42">F106*I106</f>
        <v>0</v>
      </c>
      <c r="K106" s="77"/>
      <c r="L106" s="334"/>
      <c r="M106" s="256"/>
      <c r="N106" s="256"/>
    </row>
    <row r="107" spans="1:14" s="76" customFormat="1" ht="23" customHeight="1" thickBot="1" x14ac:dyDescent="0.2">
      <c r="A107" s="469" t="s">
        <v>444</v>
      </c>
      <c r="B107" s="470"/>
      <c r="C107" s="470"/>
      <c r="D107" s="470"/>
      <c r="E107" s="470"/>
      <c r="F107" s="470"/>
      <c r="G107" s="470"/>
      <c r="H107" s="470"/>
      <c r="I107" s="471"/>
      <c r="J107" s="267">
        <f>SUBTOTAL(9,J108:J121)</f>
        <v>0</v>
      </c>
      <c r="K107" s="77"/>
    </row>
    <row r="108" spans="1:14" s="91" customFormat="1" ht="21" customHeight="1" x14ac:dyDescent="0.15">
      <c r="A108" s="332" t="s">
        <v>223</v>
      </c>
      <c r="B108" s="347"/>
      <c r="C108" s="354"/>
      <c r="D108" s="83" t="s">
        <v>430</v>
      </c>
      <c r="E108" s="312" t="s">
        <v>42</v>
      </c>
      <c r="F108" s="304">
        <v>67</v>
      </c>
      <c r="G108" s="84"/>
      <c r="H108" s="85">
        <f t="shared" si="26"/>
        <v>0.16209999999999999</v>
      </c>
      <c r="I108" s="86">
        <f t="shared" ref="I108:I121" si="43">G108+(G108*H108)</f>
        <v>0</v>
      </c>
      <c r="J108" s="87">
        <f t="shared" ref="J108:J121" si="44">F108*I108</f>
        <v>0</v>
      </c>
      <c r="K108" s="114"/>
      <c r="L108" s="356"/>
      <c r="M108" s="257"/>
      <c r="N108" s="257"/>
    </row>
    <row r="109" spans="1:14" s="91" customFormat="1" ht="21" customHeight="1" x14ac:dyDescent="0.15">
      <c r="A109" s="332" t="s">
        <v>224</v>
      </c>
      <c r="B109" s="347"/>
      <c r="C109" s="354"/>
      <c r="D109" s="83" t="s">
        <v>431</v>
      </c>
      <c r="E109" s="312" t="s">
        <v>42</v>
      </c>
      <c r="F109" s="304">
        <v>110</v>
      </c>
      <c r="G109" s="84"/>
      <c r="H109" s="85">
        <f t="shared" si="26"/>
        <v>0.16209999999999999</v>
      </c>
      <c r="I109" s="86">
        <f t="shared" si="43"/>
        <v>0</v>
      </c>
      <c r="J109" s="87">
        <f t="shared" si="44"/>
        <v>0</v>
      </c>
      <c r="K109" s="114"/>
      <c r="L109" s="356"/>
      <c r="M109" s="257"/>
      <c r="N109" s="257"/>
    </row>
    <row r="110" spans="1:14" s="91" customFormat="1" ht="21" customHeight="1" x14ac:dyDescent="0.15">
      <c r="A110" s="332" t="s">
        <v>225</v>
      </c>
      <c r="B110" s="347"/>
      <c r="C110" s="354"/>
      <c r="D110" s="83" t="s">
        <v>432</v>
      </c>
      <c r="E110" s="312" t="s">
        <v>42</v>
      </c>
      <c r="F110" s="304">
        <v>40</v>
      </c>
      <c r="G110" s="84"/>
      <c r="H110" s="85">
        <f t="shared" si="26"/>
        <v>0.16209999999999999</v>
      </c>
      <c r="I110" s="86">
        <f t="shared" si="43"/>
        <v>0</v>
      </c>
      <c r="J110" s="87">
        <f t="shared" si="44"/>
        <v>0</v>
      </c>
      <c r="K110" s="114"/>
      <c r="L110" s="356"/>
      <c r="M110" s="257"/>
      <c r="N110" s="257"/>
    </row>
    <row r="111" spans="1:14" s="91" customFormat="1" ht="21" customHeight="1" x14ac:dyDescent="0.15">
      <c r="A111" s="332" t="s">
        <v>226</v>
      </c>
      <c r="B111" s="347"/>
      <c r="C111" s="354"/>
      <c r="D111" s="83" t="s">
        <v>433</v>
      </c>
      <c r="E111" s="312" t="s">
        <v>42</v>
      </c>
      <c r="F111" s="304">
        <v>25</v>
      </c>
      <c r="G111" s="84"/>
      <c r="H111" s="85">
        <f t="shared" si="26"/>
        <v>0.16209999999999999</v>
      </c>
      <c r="I111" s="86">
        <f t="shared" si="43"/>
        <v>0</v>
      </c>
      <c r="J111" s="87">
        <f t="shared" si="44"/>
        <v>0</v>
      </c>
      <c r="K111" s="114"/>
      <c r="L111" s="356"/>
      <c r="M111" s="257"/>
      <c r="N111" s="257"/>
    </row>
    <row r="112" spans="1:14" s="91" customFormat="1" ht="21" customHeight="1" x14ac:dyDescent="0.15">
      <c r="A112" s="332" t="s">
        <v>227</v>
      </c>
      <c r="B112" s="347"/>
      <c r="C112" s="354"/>
      <c r="D112" s="83" t="s">
        <v>434</v>
      </c>
      <c r="E112" s="312" t="s">
        <v>42</v>
      </c>
      <c r="F112" s="304">
        <v>15</v>
      </c>
      <c r="G112" s="84"/>
      <c r="H112" s="85">
        <f t="shared" si="26"/>
        <v>0.16209999999999999</v>
      </c>
      <c r="I112" s="86">
        <f t="shared" si="43"/>
        <v>0</v>
      </c>
      <c r="J112" s="87">
        <f t="shared" si="44"/>
        <v>0</v>
      </c>
      <c r="K112" s="114"/>
      <c r="L112" s="356"/>
      <c r="M112" s="257"/>
      <c r="N112" s="257"/>
    </row>
    <row r="113" spans="1:14" s="91" customFormat="1" ht="21" customHeight="1" x14ac:dyDescent="0.15">
      <c r="A113" s="332" t="s">
        <v>445</v>
      </c>
      <c r="B113" s="347"/>
      <c r="C113" s="354"/>
      <c r="D113" s="83" t="s">
        <v>435</v>
      </c>
      <c r="E113" s="312" t="s">
        <v>42</v>
      </c>
      <c r="F113" s="304">
        <v>70</v>
      </c>
      <c r="G113" s="84"/>
      <c r="H113" s="85">
        <f t="shared" si="26"/>
        <v>0.16209999999999999</v>
      </c>
      <c r="I113" s="86">
        <f t="shared" si="43"/>
        <v>0</v>
      </c>
      <c r="J113" s="87">
        <f t="shared" si="44"/>
        <v>0</v>
      </c>
      <c r="K113" s="114"/>
      <c r="L113" s="356"/>
      <c r="M113" s="257"/>
      <c r="N113" s="257"/>
    </row>
    <row r="114" spans="1:14" s="91" customFormat="1" ht="21" customHeight="1" x14ac:dyDescent="0.15">
      <c r="A114" s="332" t="s">
        <v>446</v>
      </c>
      <c r="B114" s="347"/>
      <c r="C114" s="347"/>
      <c r="D114" s="83" t="s">
        <v>436</v>
      </c>
      <c r="E114" s="312" t="s">
        <v>42</v>
      </c>
      <c r="F114" s="304">
        <v>115</v>
      </c>
      <c r="G114" s="84"/>
      <c r="H114" s="85">
        <f t="shared" si="26"/>
        <v>0.16209999999999999</v>
      </c>
      <c r="I114" s="86">
        <f t="shared" si="43"/>
        <v>0</v>
      </c>
      <c r="J114" s="87">
        <f t="shared" si="44"/>
        <v>0</v>
      </c>
      <c r="K114" s="114"/>
      <c r="L114" s="356"/>
      <c r="M114" s="257"/>
      <c r="N114" s="257"/>
    </row>
    <row r="115" spans="1:14" s="91" customFormat="1" ht="21" customHeight="1" x14ac:dyDescent="0.15">
      <c r="A115" s="332" t="s">
        <v>447</v>
      </c>
      <c r="B115" s="347"/>
      <c r="C115" s="354"/>
      <c r="D115" s="83" t="s">
        <v>437</v>
      </c>
      <c r="E115" s="312" t="s">
        <v>42</v>
      </c>
      <c r="F115" s="304">
        <v>45</v>
      </c>
      <c r="G115" s="84"/>
      <c r="H115" s="85">
        <f t="shared" si="26"/>
        <v>0.16209999999999999</v>
      </c>
      <c r="I115" s="86">
        <f t="shared" si="43"/>
        <v>0</v>
      </c>
      <c r="J115" s="87">
        <f t="shared" si="44"/>
        <v>0</v>
      </c>
      <c r="K115" s="114"/>
      <c r="L115" s="356"/>
      <c r="M115" s="257"/>
      <c r="N115" s="257"/>
    </row>
    <row r="116" spans="1:14" s="91" customFormat="1" ht="21" customHeight="1" x14ac:dyDescent="0.15">
      <c r="A116" s="332" t="s">
        <v>448</v>
      </c>
      <c r="B116" s="347"/>
      <c r="C116" s="347"/>
      <c r="D116" s="83" t="s">
        <v>438</v>
      </c>
      <c r="E116" s="312" t="s">
        <v>42</v>
      </c>
      <c r="F116" s="304">
        <v>30</v>
      </c>
      <c r="G116" s="84"/>
      <c r="H116" s="85">
        <f t="shared" si="26"/>
        <v>0.16209999999999999</v>
      </c>
      <c r="I116" s="86">
        <f t="shared" si="43"/>
        <v>0</v>
      </c>
      <c r="J116" s="87">
        <f t="shared" si="44"/>
        <v>0</v>
      </c>
      <c r="K116" s="114"/>
      <c r="L116" s="356"/>
      <c r="M116" s="257"/>
      <c r="N116" s="257"/>
    </row>
    <row r="117" spans="1:14" s="91" customFormat="1" ht="21" customHeight="1" x14ac:dyDescent="0.15">
      <c r="A117" s="332" t="s">
        <v>449</v>
      </c>
      <c r="B117" s="347"/>
      <c r="C117" s="354"/>
      <c r="D117" s="83" t="s">
        <v>439</v>
      </c>
      <c r="E117" s="312" t="s">
        <v>42</v>
      </c>
      <c r="F117" s="304">
        <v>20</v>
      </c>
      <c r="G117" s="84"/>
      <c r="H117" s="85">
        <f t="shared" si="26"/>
        <v>0.16209999999999999</v>
      </c>
      <c r="I117" s="86">
        <f t="shared" si="43"/>
        <v>0</v>
      </c>
      <c r="J117" s="87">
        <f t="shared" si="44"/>
        <v>0</v>
      </c>
      <c r="K117" s="114"/>
      <c r="L117" s="356"/>
      <c r="M117" s="257"/>
      <c r="N117" s="257"/>
    </row>
    <row r="118" spans="1:14" s="76" customFormat="1" ht="30" customHeight="1" x14ac:dyDescent="0.15">
      <c r="A118" s="92" t="s">
        <v>450</v>
      </c>
      <c r="B118" s="347"/>
      <c r="C118" s="357"/>
      <c r="D118" s="333" t="s">
        <v>440</v>
      </c>
      <c r="E118" s="312" t="s">
        <v>23</v>
      </c>
      <c r="F118" s="304">
        <v>100</v>
      </c>
      <c r="G118" s="84"/>
      <c r="H118" s="93">
        <f t="shared" si="26"/>
        <v>0.16209999999999999</v>
      </c>
      <c r="I118" s="86">
        <f t="shared" si="43"/>
        <v>0</v>
      </c>
      <c r="J118" s="87">
        <f t="shared" si="44"/>
        <v>0</v>
      </c>
      <c r="K118" s="77"/>
      <c r="L118" s="256"/>
      <c r="M118" s="256"/>
      <c r="N118" s="256"/>
    </row>
    <row r="119" spans="1:14" s="76" customFormat="1" ht="30" customHeight="1" x14ac:dyDescent="0.15">
      <c r="A119" s="92" t="s">
        <v>451</v>
      </c>
      <c r="B119" s="347"/>
      <c r="C119" s="357"/>
      <c r="D119" s="333" t="s">
        <v>441</v>
      </c>
      <c r="E119" s="312" t="s">
        <v>23</v>
      </c>
      <c r="F119" s="304">
        <v>100</v>
      </c>
      <c r="G119" s="84"/>
      <c r="H119" s="93">
        <f t="shared" si="26"/>
        <v>0.16209999999999999</v>
      </c>
      <c r="I119" s="86">
        <f t="shared" si="43"/>
        <v>0</v>
      </c>
      <c r="J119" s="87">
        <f t="shared" si="44"/>
        <v>0</v>
      </c>
      <c r="K119" s="77"/>
      <c r="L119" s="256"/>
      <c r="M119" s="256"/>
      <c r="N119" s="256"/>
    </row>
    <row r="120" spans="1:14" s="76" customFormat="1" ht="30" customHeight="1" x14ac:dyDescent="0.15">
      <c r="A120" s="92" t="s">
        <v>452</v>
      </c>
      <c r="B120" s="347"/>
      <c r="C120" s="357"/>
      <c r="D120" s="333" t="s">
        <v>442</v>
      </c>
      <c r="E120" s="312" t="s">
        <v>23</v>
      </c>
      <c r="F120" s="304">
        <v>200</v>
      </c>
      <c r="G120" s="84"/>
      <c r="H120" s="93">
        <f t="shared" si="26"/>
        <v>0.16209999999999999</v>
      </c>
      <c r="I120" s="86">
        <f t="shared" si="43"/>
        <v>0</v>
      </c>
      <c r="J120" s="87">
        <f t="shared" si="44"/>
        <v>0</v>
      </c>
      <c r="K120" s="77"/>
      <c r="L120" s="256"/>
      <c r="M120" s="256"/>
      <c r="N120" s="256"/>
    </row>
    <row r="121" spans="1:14" s="76" customFormat="1" ht="30" customHeight="1" thickBot="1" x14ac:dyDescent="0.2">
      <c r="A121" s="92" t="s">
        <v>453</v>
      </c>
      <c r="B121" s="347"/>
      <c r="C121" s="357"/>
      <c r="D121" s="333" t="s">
        <v>443</v>
      </c>
      <c r="E121" s="312" t="s">
        <v>23</v>
      </c>
      <c r="F121" s="304">
        <v>100</v>
      </c>
      <c r="G121" s="84"/>
      <c r="H121" s="93">
        <f t="shared" si="26"/>
        <v>0.16209999999999999</v>
      </c>
      <c r="I121" s="86">
        <f t="shared" si="43"/>
        <v>0</v>
      </c>
      <c r="J121" s="87">
        <f t="shared" si="44"/>
        <v>0</v>
      </c>
      <c r="K121" s="77"/>
      <c r="L121" s="256"/>
      <c r="M121" s="256"/>
      <c r="N121" s="256"/>
    </row>
    <row r="122" spans="1:14" s="76" customFormat="1" ht="23" customHeight="1" thickBot="1" x14ac:dyDescent="0.2">
      <c r="A122" s="469" t="s">
        <v>521</v>
      </c>
      <c r="B122" s="470"/>
      <c r="C122" s="470"/>
      <c r="D122" s="470"/>
      <c r="E122" s="470"/>
      <c r="F122" s="470"/>
      <c r="G122" s="470"/>
      <c r="H122" s="470"/>
      <c r="I122" s="471"/>
      <c r="J122" s="267">
        <f>SUBTOTAL(9,J123:J128)</f>
        <v>0</v>
      </c>
      <c r="K122" s="77"/>
    </row>
    <row r="123" spans="1:14" s="76" customFormat="1" ht="30" customHeight="1" x14ac:dyDescent="0.15">
      <c r="A123" s="92" t="s">
        <v>497</v>
      </c>
      <c r="B123" s="347"/>
      <c r="C123" s="358"/>
      <c r="D123" s="333" t="s">
        <v>481</v>
      </c>
      <c r="E123" s="312" t="s">
        <v>42</v>
      </c>
      <c r="F123" s="304">
        <v>50</v>
      </c>
      <c r="G123" s="84"/>
      <c r="H123" s="93">
        <f t="shared" si="26"/>
        <v>0.16209999999999999</v>
      </c>
      <c r="I123" s="86">
        <f t="shared" ref="I123:I128" si="45">G123+(G123*H123)</f>
        <v>0</v>
      </c>
      <c r="J123" s="87">
        <f>F123*I123</f>
        <v>0</v>
      </c>
      <c r="K123" s="77"/>
      <c r="L123" s="256"/>
      <c r="M123" s="256"/>
      <c r="N123" s="256"/>
    </row>
    <row r="124" spans="1:14" s="76" customFormat="1" ht="30" customHeight="1" x14ac:dyDescent="0.15">
      <c r="A124" s="92" t="s">
        <v>498</v>
      </c>
      <c r="B124" s="347"/>
      <c r="C124" s="354"/>
      <c r="D124" s="333" t="s">
        <v>480</v>
      </c>
      <c r="E124" s="312" t="s">
        <v>42</v>
      </c>
      <c r="F124" s="304">
        <v>50</v>
      </c>
      <c r="G124" s="84"/>
      <c r="H124" s="93">
        <f t="shared" si="26"/>
        <v>0.16209999999999999</v>
      </c>
      <c r="I124" s="86">
        <f t="shared" si="45"/>
        <v>0</v>
      </c>
      <c r="J124" s="87">
        <f t="shared" ref="J124:J128" si="46">F124*I124</f>
        <v>0</v>
      </c>
      <c r="K124" s="77"/>
      <c r="L124" s="256"/>
      <c r="M124" s="256"/>
      <c r="N124" s="256"/>
    </row>
    <row r="125" spans="1:14" s="76" customFormat="1" ht="30" customHeight="1" x14ac:dyDescent="0.15">
      <c r="A125" s="92" t="s">
        <v>499</v>
      </c>
      <c r="B125" s="347"/>
      <c r="C125" s="358"/>
      <c r="D125" s="333" t="s">
        <v>479</v>
      </c>
      <c r="E125" s="312" t="s">
        <v>42</v>
      </c>
      <c r="F125" s="304">
        <v>120</v>
      </c>
      <c r="G125" s="84"/>
      <c r="H125" s="93">
        <f t="shared" si="26"/>
        <v>0.16209999999999999</v>
      </c>
      <c r="I125" s="86">
        <f t="shared" si="45"/>
        <v>0</v>
      </c>
      <c r="J125" s="87">
        <f t="shared" si="46"/>
        <v>0</v>
      </c>
      <c r="K125" s="77"/>
      <c r="L125" s="256"/>
      <c r="M125" s="256"/>
      <c r="N125" s="256"/>
    </row>
    <row r="126" spans="1:14" ht="21" customHeight="1" x14ac:dyDescent="0.15">
      <c r="A126" s="92" t="s">
        <v>500</v>
      </c>
      <c r="B126" s="347"/>
      <c r="C126" s="358"/>
      <c r="D126" s="83" t="s">
        <v>482</v>
      </c>
      <c r="E126" s="312" t="s">
        <v>42</v>
      </c>
      <c r="F126" s="304">
        <v>40</v>
      </c>
      <c r="G126" s="84"/>
      <c r="H126" s="93">
        <f t="shared" si="26"/>
        <v>0.16209999999999999</v>
      </c>
      <c r="I126" s="86">
        <f t="shared" si="45"/>
        <v>0</v>
      </c>
      <c r="J126" s="87">
        <f t="shared" si="46"/>
        <v>0</v>
      </c>
      <c r="K126" s="77"/>
      <c r="L126" s="256"/>
      <c r="M126" s="256"/>
      <c r="N126" s="256"/>
    </row>
    <row r="127" spans="1:14" s="91" customFormat="1" ht="30" customHeight="1" x14ac:dyDescent="0.15">
      <c r="A127" s="92" t="s">
        <v>501</v>
      </c>
      <c r="B127" s="347"/>
      <c r="C127" s="358"/>
      <c r="D127" s="313" t="s">
        <v>488</v>
      </c>
      <c r="E127" s="312" t="s">
        <v>42</v>
      </c>
      <c r="F127" s="304">
        <v>10</v>
      </c>
      <c r="G127" s="84"/>
      <c r="H127" s="93">
        <f t="shared" si="26"/>
        <v>0.16209999999999999</v>
      </c>
      <c r="I127" s="86">
        <f t="shared" ref="I127" si="47">G127+(G127*H127)</f>
        <v>0</v>
      </c>
      <c r="J127" s="87">
        <f t="shared" ref="J127" si="48">F127*I127</f>
        <v>0</v>
      </c>
      <c r="K127" s="114"/>
      <c r="L127" s="257"/>
      <c r="M127" s="257"/>
      <c r="N127" s="257"/>
    </row>
    <row r="128" spans="1:14" s="91" customFormat="1" ht="30" customHeight="1" thickBot="1" x14ac:dyDescent="0.2">
      <c r="A128" s="92" t="s">
        <v>502</v>
      </c>
      <c r="B128" s="347"/>
      <c r="C128" s="358"/>
      <c r="D128" s="313" t="s">
        <v>489</v>
      </c>
      <c r="E128" s="312" t="s">
        <v>42</v>
      </c>
      <c r="F128" s="304">
        <v>10</v>
      </c>
      <c r="G128" s="158"/>
      <c r="H128" s="93">
        <f t="shared" si="26"/>
        <v>0.16209999999999999</v>
      </c>
      <c r="I128" s="94">
        <f t="shared" si="45"/>
        <v>0</v>
      </c>
      <c r="J128" s="84">
        <f t="shared" si="46"/>
        <v>0</v>
      </c>
      <c r="K128" s="114"/>
      <c r="L128" s="257"/>
      <c r="M128" s="257"/>
      <c r="N128" s="257"/>
    </row>
    <row r="129" spans="1:14" ht="30" customHeight="1" thickBot="1" x14ac:dyDescent="0.2">
      <c r="A129" s="465" t="s">
        <v>503</v>
      </c>
      <c r="B129" s="466"/>
      <c r="C129" s="466"/>
      <c r="D129" s="466"/>
      <c r="E129" s="466"/>
      <c r="F129" s="466"/>
      <c r="G129" s="466"/>
      <c r="H129" s="264"/>
      <c r="I129" s="265"/>
      <c r="J129" s="266">
        <f>SUBTOTAL(9,J130)</f>
        <v>0</v>
      </c>
      <c r="K129" s="77"/>
      <c r="L129" s="74"/>
      <c r="M129" s="101"/>
      <c r="N129" s="74"/>
    </row>
    <row r="130" spans="1:14" s="91" customFormat="1" ht="30" customHeight="1" thickBot="1" x14ac:dyDescent="0.2">
      <c r="A130" s="92" t="s">
        <v>259</v>
      </c>
      <c r="B130" s="347"/>
      <c r="C130" s="358"/>
      <c r="D130" s="313" t="s">
        <v>603</v>
      </c>
      <c r="E130" s="312" t="s">
        <v>94</v>
      </c>
      <c r="F130" s="304">
        <v>100</v>
      </c>
      <c r="G130" s="84"/>
      <c r="H130" s="93">
        <f>$N$4</f>
        <v>0.16209999999999999</v>
      </c>
      <c r="I130" s="86">
        <f t="shared" ref="I130:I132" si="49">G130+G130*H130</f>
        <v>0</v>
      </c>
      <c r="J130" s="87">
        <f t="shared" ref="J130:J132" si="50">F130*I130</f>
        <v>0</v>
      </c>
      <c r="K130" s="114"/>
      <c r="L130" s="257"/>
      <c r="M130" s="257"/>
      <c r="N130" s="257"/>
    </row>
    <row r="131" spans="1:14" ht="30" customHeight="1" thickBot="1" x14ac:dyDescent="0.2">
      <c r="A131" s="465" t="s">
        <v>504</v>
      </c>
      <c r="B131" s="466"/>
      <c r="C131" s="466"/>
      <c r="D131" s="466"/>
      <c r="E131" s="466"/>
      <c r="F131" s="466"/>
      <c r="G131" s="466"/>
      <c r="H131" s="264"/>
      <c r="I131" s="265"/>
      <c r="J131" s="266">
        <f>SUBTOTAL(9,J132)</f>
        <v>0</v>
      </c>
      <c r="K131" s="77"/>
      <c r="L131" s="74"/>
      <c r="M131" s="101"/>
      <c r="N131" s="74"/>
    </row>
    <row r="132" spans="1:14" s="91" customFormat="1" ht="33" customHeight="1" thickBot="1" x14ac:dyDescent="0.2">
      <c r="A132" s="332" t="s">
        <v>262</v>
      </c>
      <c r="B132" s="347"/>
      <c r="C132" s="347"/>
      <c r="D132" s="83" t="s">
        <v>527</v>
      </c>
      <c r="E132" s="312" t="s">
        <v>94</v>
      </c>
      <c r="F132" s="304">
        <v>80</v>
      </c>
      <c r="G132" s="84">
        <f>'ANEXO 9'!H23</f>
        <v>0</v>
      </c>
      <c r="H132" s="85">
        <f>$N$3</f>
        <v>0.26819999999999999</v>
      </c>
      <c r="I132" s="86">
        <f t="shared" si="49"/>
        <v>0</v>
      </c>
      <c r="J132" s="87">
        <f t="shared" si="50"/>
        <v>0</v>
      </c>
      <c r="K132" s="114"/>
      <c r="L132" s="257"/>
      <c r="M132" s="257"/>
      <c r="N132" s="257"/>
    </row>
    <row r="133" spans="1:14" ht="31" customHeight="1" thickBot="1" x14ac:dyDescent="0.2">
      <c r="A133" s="462" t="s">
        <v>120</v>
      </c>
      <c r="B133" s="463"/>
      <c r="C133" s="463"/>
      <c r="D133" s="463"/>
      <c r="E133" s="463"/>
      <c r="F133" s="463"/>
      <c r="G133" s="463"/>
      <c r="H133" s="463"/>
      <c r="I133" s="464"/>
      <c r="J133" s="268">
        <f>SUBTOTAL(9,J5:J132)</f>
        <v>0</v>
      </c>
      <c r="K133" s="77"/>
      <c r="L133" s="256"/>
      <c r="M133" s="101"/>
      <c r="N133" s="74"/>
    </row>
    <row r="134" spans="1:14" x14ac:dyDescent="0.15">
      <c r="K134" s="77"/>
      <c r="L134" s="82"/>
      <c r="M134" s="82"/>
      <c r="N134" s="99"/>
    </row>
  </sheetData>
  <mergeCells count="23">
    <mergeCell ref="A122:I122"/>
    <mergeCell ref="A1:J1"/>
    <mergeCell ref="A17:I17"/>
    <mergeCell ref="L1:N1"/>
    <mergeCell ref="A28:I28"/>
    <mergeCell ref="A41:I41"/>
    <mergeCell ref="A2:J2"/>
    <mergeCell ref="A133:I133"/>
    <mergeCell ref="A131:G131"/>
    <mergeCell ref="L3:M3"/>
    <mergeCell ref="L4:M4"/>
    <mergeCell ref="A48:I48"/>
    <mergeCell ref="A5:G5"/>
    <mergeCell ref="A14:G14"/>
    <mergeCell ref="A16:G16"/>
    <mergeCell ref="A51:I51"/>
    <mergeCell ref="A100:I100"/>
    <mergeCell ref="A129:G129"/>
    <mergeCell ref="A56:I56"/>
    <mergeCell ref="A65:I65"/>
    <mergeCell ref="A72:I72"/>
    <mergeCell ref="A87:I87"/>
    <mergeCell ref="A107:I107"/>
  </mergeCells>
  <phoneticPr fontId="13" type="noConversion"/>
  <pageMargins left="0.98425196850393704" right="0.59055118110236204" top="0.78740157480314998" bottom="0.59055118110236204" header="0.39370078740157499" footer="0.39370078740157499"/>
  <pageSetup paperSize="9" scale="60" orientation="landscape" r:id="rId1"/>
  <headerFooter>
    <oddFooter>&amp;L&amp;"Calibri,Regular"&amp;K000000&amp;P / &amp;N&amp;R&amp;"Calibri,Regular"&amp;K000000&amp;F \ &amp;A</oddFooter>
  </headerFooter>
  <ignoredErrors>
    <ignoredError sqref="J13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48D8F-6554-CE46-AE57-D39C5839DF13}">
  <sheetPr>
    <pageSetUpPr fitToPage="1"/>
  </sheetPr>
  <dimension ref="A1:E37"/>
  <sheetViews>
    <sheetView showGridLines="0" zoomScale="150" zoomScaleNormal="125" zoomScaleSheetLayoutView="90" workbookViewId="0"/>
  </sheetViews>
  <sheetFormatPr baseColWidth="10" defaultColWidth="10.6640625" defaultRowHeight="12" x14ac:dyDescent="0.2"/>
  <cols>
    <col min="1" max="1" width="2.6640625" style="716" customWidth="1"/>
    <col min="2" max="2" width="50.6640625" style="716" customWidth="1"/>
    <col min="3" max="3" width="22.6640625" style="772" customWidth="1"/>
    <col min="4" max="4" width="22.6640625" style="716" customWidth="1"/>
    <col min="5" max="245" width="10.6640625" style="716"/>
    <col min="246" max="246" width="2.6640625" style="716" customWidth="1"/>
    <col min="247" max="247" width="50.6640625" style="716" customWidth="1"/>
    <col min="248" max="249" width="18.6640625" style="716" customWidth="1"/>
    <col min="250" max="250" width="2.6640625" style="716" customWidth="1"/>
    <col min="251" max="501" width="10.6640625" style="716"/>
    <col min="502" max="502" width="2.6640625" style="716" customWidth="1"/>
    <col min="503" max="503" width="50.6640625" style="716" customWidth="1"/>
    <col min="504" max="505" width="18.6640625" style="716" customWidth="1"/>
    <col min="506" max="506" width="2.6640625" style="716" customWidth="1"/>
    <col min="507" max="757" width="10.6640625" style="716"/>
    <col min="758" max="758" width="2.6640625" style="716" customWidth="1"/>
    <col min="759" max="759" width="50.6640625" style="716" customWidth="1"/>
    <col min="760" max="761" width="18.6640625" style="716" customWidth="1"/>
    <col min="762" max="762" width="2.6640625" style="716" customWidth="1"/>
    <col min="763" max="1013" width="10.6640625" style="716"/>
    <col min="1014" max="1014" width="2.6640625" style="716" customWidth="1"/>
    <col min="1015" max="1015" width="50.6640625" style="716" customWidth="1"/>
    <col min="1016" max="1017" width="18.6640625" style="716" customWidth="1"/>
    <col min="1018" max="1018" width="2.6640625" style="716" customWidth="1"/>
    <col min="1019" max="1269" width="10.6640625" style="716"/>
    <col min="1270" max="1270" width="2.6640625" style="716" customWidth="1"/>
    <col min="1271" max="1271" width="50.6640625" style="716" customWidth="1"/>
    <col min="1272" max="1273" width="18.6640625" style="716" customWidth="1"/>
    <col min="1274" max="1274" width="2.6640625" style="716" customWidth="1"/>
    <col min="1275" max="1525" width="10.6640625" style="716"/>
    <col min="1526" max="1526" width="2.6640625" style="716" customWidth="1"/>
    <col min="1527" max="1527" width="50.6640625" style="716" customWidth="1"/>
    <col min="1528" max="1529" width="18.6640625" style="716" customWidth="1"/>
    <col min="1530" max="1530" width="2.6640625" style="716" customWidth="1"/>
    <col min="1531" max="1781" width="10.6640625" style="716"/>
    <col min="1782" max="1782" width="2.6640625" style="716" customWidth="1"/>
    <col min="1783" max="1783" width="50.6640625" style="716" customWidth="1"/>
    <col min="1784" max="1785" width="18.6640625" style="716" customWidth="1"/>
    <col min="1786" max="1786" width="2.6640625" style="716" customWidth="1"/>
    <col min="1787" max="2037" width="10.6640625" style="716"/>
    <col min="2038" max="2038" width="2.6640625" style="716" customWidth="1"/>
    <col min="2039" max="2039" width="50.6640625" style="716" customWidth="1"/>
    <col min="2040" max="2041" width="18.6640625" style="716" customWidth="1"/>
    <col min="2042" max="2042" width="2.6640625" style="716" customWidth="1"/>
    <col min="2043" max="2293" width="10.6640625" style="716"/>
    <col min="2294" max="2294" width="2.6640625" style="716" customWidth="1"/>
    <col min="2295" max="2295" width="50.6640625" style="716" customWidth="1"/>
    <col min="2296" max="2297" width="18.6640625" style="716" customWidth="1"/>
    <col min="2298" max="2298" width="2.6640625" style="716" customWidth="1"/>
    <col min="2299" max="2549" width="10.6640625" style="716"/>
    <col min="2550" max="2550" width="2.6640625" style="716" customWidth="1"/>
    <col min="2551" max="2551" width="50.6640625" style="716" customWidth="1"/>
    <col min="2552" max="2553" width="18.6640625" style="716" customWidth="1"/>
    <col min="2554" max="2554" width="2.6640625" style="716" customWidth="1"/>
    <col min="2555" max="2805" width="10.6640625" style="716"/>
    <col min="2806" max="2806" width="2.6640625" style="716" customWidth="1"/>
    <col min="2807" max="2807" width="50.6640625" style="716" customWidth="1"/>
    <col min="2808" max="2809" width="18.6640625" style="716" customWidth="1"/>
    <col min="2810" max="2810" width="2.6640625" style="716" customWidth="1"/>
    <col min="2811" max="3061" width="10.6640625" style="716"/>
    <col min="3062" max="3062" width="2.6640625" style="716" customWidth="1"/>
    <col min="3063" max="3063" width="50.6640625" style="716" customWidth="1"/>
    <col min="3064" max="3065" width="18.6640625" style="716" customWidth="1"/>
    <col min="3066" max="3066" width="2.6640625" style="716" customWidth="1"/>
    <col min="3067" max="3317" width="10.6640625" style="716"/>
    <col min="3318" max="3318" width="2.6640625" style="716" customWidth="1"/>
    <col min="3319" max="3319" width="50.6640625" style="716" customWidth="1"/>
    <col min="3320" max="3321" width="18.6640625" style="716" customWidth="1"/>
    <col min="3322" max="3322" width="2.6640625" style="716" customWidth="1"/>
    <col min="3323" max="3573" width="10.6640625" style="716"/>
    <col min="3574" max="3574" width="2.6640625" style="716" customWidth="1"/>
    <col min="3575" max="3575" width="50.6640625" style="716" customWidth="1"/>
    <col min="3576" max="3577" width="18.6640625" style="716" customWidth="1"/>
    <col min="3578" max="3578" width="2.6640625" style="716" customWidth="1"/>
    <col min="3579" max="3829" width="10.6640625" style="716"/>
    <col min="3830" max="3830" width="2.6640625" style="716" customWidth="1"/>
    <col min="3831" max="3831" width="50.6640625" style="716" customWidth="1"/>
    <col min="3832" max="3833" width="18.6640625" style="716" customWidth="1"/>
    <col min="3834" max="3834" width="2.6640625" style="716" customWidth="1"/>
    <col min="3835" max="4085" width="10.6640625" style="716"/>
    <col min="4086" max="4086" width="2.6640625" style="716" customWidth="1"/>
    <col min="4087" max="4087" width="50.6640625" style="716" customWidth="1"/>
    <col min="4088" max="4089" width="18.6640625" style="716" customWidth="1"/>
    <col min="4090" max="4090" width="2.6640625" style="716" customWidth="1"/>
    <col min="4091" max="4341" width="10.6640625" style="716"/>
    <col min="4342" max="4342" width="2.6640625" style="716" customWidth="1"/>
    <col min="4343" max="4343" width="50.6640625" style="716" customWidth="1"/>
    <col min="4344" max="4345" width="18.6640625" style="716" customWidth="1"/>
    <col min="4346" max="4346" width="2.6640625" style="716" customWidth="1"/>
    <col min="4347" max="4597" width="10.6640625" style="716"/>
    <col min="4598" max="4598" width="2.6640625" style="716" customWidth="1"/>
    <col min="4599" max="4599" width="50.6640625" style="716" customWidth="1"/>
    <col min="4600" max="4601" width="18.6640625" style="716" customWidth="1"/>
    <col min="4602" max="4602" width="2.6640625" style="716" customWidth="1"/>
    <col min="4603" max="4853" width="10.6640625" style="716"/>
    <col min="4854" max="4854" width="2.6640625" style="716" customWidth="1"/>
    <col min="4855" max="4855" width="50.6640625" style="716" customWidth="1"/>
    <col min="4856" max="4857" width="18.6640625" style="716" customWidth="1"/>
    <col min="4858" max="4858" width="2.6640625" style="716" customWidth="1"/>
    <col min="4859" max="5109" width="10.6640625" style="716"/>
    <col min="5110" max="5110" width="2.6640625" style="716" customWidth="1"/>
    <col min="5111" max="5111" width="50.6640625" style="716" customWidth="1"/>
    <col min="5112" max="5113" width="18.6640625" style="716" customWidth="1"/>
    <col min="5114" max="5114" width="2.6640625" style="716" customWidth="1"/>
    <col min="5115" max="5365" width="10.6640625" style="716"/>
    <col min="5366" max="5366" width="2.6640625" style="716" customWidth="1"/>
    <col min="5367" max="5367" width="50.6640625" style="716" customWidth="1"/>
    <col min="5368" max="5369" width="18.6640625" style="716" customWidth="1"/>
    <col min="5370" max="5370" width="2.6640625" style="716" customWidth="1"/>
    <col min="5371" max="5621" width="10.6640625" style="716"/>
    <col min="5622" max="5622" width="2.6640625" style="716" customWidth="1"/>
    <col min="5623" max="5623" width="50.6640625" style="716" customWidth="1"/>
    <col min="5624" max="5625" width="18.6640625" style="716" customWidth="1"/>
    <col min="5626" max="5626" width="2.6640625" style="716" customWidth="1"/>
    <col min="5627" max="5877" width="10.6640625" style="716"/>
    <col min="5878" max="5878" width="2.6640625" style="716" customWidth="1"/>
    <col min="5879" max="5879" width="50.6640625" style="716" customWidth="1"/>
    <col min="5880" max="5881" width="18.6640625" style="716" customWidth="1"/>
    <col min="5882" max="5882" width="2.6640625" style="716" customWidth="1"/>
    <col min="5883" max="6133" width="10.6640625" style="716"/>
    <col min="6134" max="6134" width="2.6640625" style="716" customWidth="1"/>
    <col min="6135" max="6135" width="50.6640625" style="716" customWidth="1"/>
    <col min="6136" max="6137" width="18.6640625" style="716" customWidth="1"/>
    <col min="6138" max="6138" width="2.6640625" style="716" customWidth="1"/>
    <col min="6139" max="6389" width="10.6640625" style="716"/>
    <col min="6390" max="6390" width="2.6640625" style="716" customWidth="1"/>
    <col min="6391" max="6391" width="50.6640625" style="716" customWidth="1"/>
    <col min="6392" max="6393" width="18.6640625" style="716" customWidth="1"/>
    <col min="6394" max="6394" width="2.6640625" style="716" customWidth="1"/>
    <col min="6395" max="6645" width="10.6640625" style="716"/>
    <col min="6646" max="6646" width="2.6640625" style="716" customWidth="1"/>
    <col min="6647" max="6647" width="50.6640625" style="716" customWidth="1"/>
    <col min="6648" max="6649" width="18.6640625" style="716" customWidth="1"/>
    <col min="6650" max="6650" width="2.6640625" style="716" customWidth="1"/>
    <col min="6651" max="6901" width="10.6640625" style="716"/>
    <col min="6902" max="6902" width="2.6640625" style="716" customWidth="1"/>
    <col min="6903" max="6903" width="50.6640625" style="716" customWidth="1"/>
    <col min="6904" max="6905" width="18.6640625" style="716" customWidth="1"/>
    <col min="6906" max="6906" width="2.6640625" style="716" customWidth="1"/>
    <col min="6907" max="7157" width="10.6640625" style="716"/>
    <col min="7158" max="7158" width="2.6640625" style="716" customWidth="1"/>
    <col min="7159" max="7159" width="50.6640625" style="716" customWidth="1"/>
    <col min="7160" max="7161" width="18.6640625" style="716" customWidth="1"/>
    <col min="7162" max="7162" width="2.6640625" style="716" customWidth="1"/>
    <col min="7163" max="7413" width="10.6640625" style="716"/>
    <col min="7414" max="7414" width="2.6640625" style="716" customWidth="1"/>
    <col min="7415" max="7415" width="50.6640625" style="716" customWidth="1"/>
    <col min="7416" max="7417" width="18.6640625" style="716" customWidth="1"/>
    <col min="7418" max="7418" width="2.6640625" style="716" customWidth="1"/>
    <col min="7419" max="7669" width="10.6640625" style="716"/>
    <col min="7670" max="7670" width="2.6640625" style="716" customWidth="1"/>
    <col min="7671" max="7671" width="50.6640625" style="716" customWidth="1"/>
    <col min="7672" max="7673" width="18.6640625" style="716" customWidth="1"/>
    <col min="7674" max="7674" width="2.6640625" style="716" customWidth="1"/>
    <col min="7675" max="7925" width="10.6640625" style="716"/>
    <col min="7926" max="7926" width="2.6640625" style="716" customWidth="1"/>
    <col min="7927" max="7927" width="50.6640625" style="716" customWidth="1"/>
    <col min="7928" max="7929" width="18.6640625" style="716" customWidth="1"/>
    <col min="7930" max="7930" width="2.6640625" style="716" customWidth="1"/>
    <col min="7931" max="8181" width="10.6640625" style="716"/>
    <col min="8182" max="8182" width="2.6640625" style="716" customWidth="1"/>
    <col min="8183" max="8183" width="50.6640625" style="716" customWidth="1"/>
    <col min="8184" max="8185" width="18.6640625" style="716" customWidth="1"/>
    <col min="8186" max="8186" width="2.6640625" style="716" customWidth="1"/>
    <col min="8187" max="8437" width="10.6640625" style="716"/>
    <col min="8438" max="8438" width="2.6640625" style="716" customWidth="1"/>
    <col min="8439" max="8439" width="50.6640625" style="716" customWidth="1"/>
    <col min="8440" max="8441" width="18.6640625" style="716" customWidth="1"/>
    <col min="8442" max="8442" width="2.6640625" style="716" customWidth="1"/>
    <col min="8443" max="8693" width="10.6640625" style="716"/>
    <col min="8694" max="8694" width="2.6640625" style="716" customWidth="1"/>
    <col min="8695" max="8695" width="50.6640625" style="716" customWidth="1"/>
    <col min="8696" max="8697" width="18.6640625" style="716" customWidth="1"/>
    <col min="8698" max="8698" width="2.6640625" style="716" customWidth="1"/>
    <col min="8699" max="8949" width="10.6640625" style="716"/>
    <col min="8950" max="8950" width="2.6640625" style="716" customWidth="1"/>
    <col min="8951" max="8951" width="50.6640625" style="716" customWidth="1"/>
    <col min="8952" max="8953" width="18.6640625" style="716" customWidth="1"/>
    <col min="8954" max="8954" width="2.6640625" style="716" customWidth="1"/>
    <col min="8955" max="9205" width="10.6640625" style="716"/>
    <col min="9206" max="9206" width="2.6640625" style="716" customWidth="1"/>
    <col min="9207" max="9207" width="50.6640625" style="716" customWidth="1"/>
    <col min="9208" max="9209" width="18.6640625" style="716" customWidth="1"/>
    <col min="9210" max="9210" width="2.6640625" style="716" customWidth="1"/>
    <col min="9211" max="9461" width="10.6640625" style="716"/>
    <col min="9462" max="9462" width="2.6640625" style="716" customWidth="1"/>
    <col min="9463" max="9463" width="50.6640625" style="716" customWidth="1"/>
    <col min="9464" max="9465" width="18.6640625" style="716" customWidth="1"/>
    <col min="9466" max="9466" width="2.6640625" style="716" customWidth="1"/>
    <col min="9467" max="9717" width="10.6640625" style="716"/>
    <col min="9718" max="9718" width="2.6640625" style="716" customWidth="1"/>
    <col min="9719" max="9719" width="50.6640625" style="716" customWidth="1"/>
    <col min="9720" max="9721" width="18.6640625" style="716" customWidth="1"/>
    <col min="9722" max="9722" width="2.6640625" style="716" customWidth="1"/>
    <col min="9723" max="9973" width="10.6640625" style="716"/>
    <col min="9974" max="9974" width="2.6640625" style="716" customWidth="1"/>
    <col min="9975" max="9975" width="50.6640625" style="716" customWidth="1"/>
    <col min="9976" max="9977" width="18.6640625" style="716" customWidth="1"/>
    <col min="9978" max="9978" width="2.6640625" style="716" customWidth="1"/>
    <col min="9979" max="10229" width="10.6640625" style="716"/>
    <col min="10230" max="10230" width="2.6640625" style="716" customWidth="1"/>
    <col min="10231" max="10231" width="50.6640625" style="716" customWidth="1"/>
    <col min="10232" max="10233" width="18.6640625" style="716" customWidth="1"/>
    <col min="10234" max="10234" width="2.6640625" style="716" customWidth="1"/>
    <col min="10235" max="10485" width="10.6640625" style="716"/>
    <col min="10486" max="10486" width="2.6640625" style="716" customWidth="1"/>
    <col min="10487" max="10487" width="50.6640625" style="716" customWidth="1"/>
    <col min="10488" max="10489" width="18.6640625" style="716" customWidth="1"/>
    <col min="10490" max="10490" width="2.6640625" style="716" customWidth="1"/>
    <col min="10491" max="10741" width="10.6640625" style="716"/>
    <col min="10742" max="10742" width="2.6640625" style="716" customWidth="1"/>
    <col min="10743" max="10743" width="50.6640625" style="716" customWidth="1"/>
    <col min="10744" max="10745" width="18.6640625" style="716" customWidth="1"/>
    <col min="10746" max="10746" width="2.6640625" style="716" customWidth="1"/>
    <col min="10747" max="10997" width="10.6640625" style="716"/>
    <col min="10998" max="10998" width="2.6640625" style="716" customWidth="1"/>
    <col min="10999" max="10999" width="50.6640625" style="716" customWidth="1"/>
    <col min="11000" max="11001" width="18.6640625" style="716" customWidth="1"/>
    <col min="11002" max="11002" width="2.6640625" style="716" customWidth="1"/>
    <col min="11003" max="11253" width="10.6640625" style="716"/>
    <col min="11254" max="11254" width="2.6640625" style="716" customWidth="1"/>
    <col min="11255" max="11255" width="50.6640625" style="716" customWidth="1"/>
    <col min="11256" max="11257" width="18.6640625" style="716" customWidth="1"/>
    <col min="11258" max="11258" width="2.6640625" style="716" customWidth="1"/>
    <col min="11259" max="11509" width="10.6640625" style="716"/>
    <col min="11510" max="11510" width="2.6640625" style="716" customWidth="1"/>
    <col min="11511" max="11511" width="50.6640625" style="716" customWidth="1"/>
    <col min="11512" max="11513" width="18.6640625" style="716" customWidth="1"/>
    <col min="11514" max="11514" width="2.6640625" style="716" customWidth="1"/>
    <col min="11515" max="11765" width="10.6640625" style="716"/>
    <col min="11766" max="11766" width="2.6640625" style="716" customWidth="1"/>
    <col min="11767" max="11767" width="50.6640625" style="716" customWidth="1"/>
    <col min="11768" max="11769" width="18.6640625" style="716" customWidth="1"/>
    <col min="11770" max="11770" width="2.6640625" style="716" customWidth="1"/>
    <col min="11771" max="12021" width="10.6640625" style="716"/>
    <col min="12022" max="12022" width="2.6640625" style="716" customWidth="1"/>
    <col min="12023" max="12023" width="50.6640625" style="716" customWidth="1"/>
    <col min="12024" max="12025" width="18.6640625" style="716" customWidth="1"/>
    <col min="12026" max="12026" width="2.6640625" style="716" customWidth="1"/>
    <col min="12027" max="12277" width="10.6640625" style="716"/>
    <col min="12278" max="12278" width="2.6640625" style="716" customWidth="1"/>
    <col min="12279" max="12279" width="50.6640625" style="716" customWidth="1"/>
    <col min="12280" max="12281" width="18.6640625" style="716" customWidth="1"/>
    <col min="12282" max="12282" width="2.6640625" style="716" customWidth="1"/>
    <col min="12283" max="12533" width="10.6640625" style="716"/>
    <col min="12534" max="12534" width="2.6640625" style="716" customWidth="1"/>
    <col min="12535" max="12535" width="50.6640625" style="716" customWidth="1"/>
    <col min="12536" max="12537" width="18.6640625" style="716" customWidth="1"/>
    <col min="12538" max="12538" width="2.6640625" style="716" customWidth="1"/>
    <col min="12539" max="12789" width="10.6640625" style="716"/>
    <col min="12790" max="12790" width="2.6640625" style="716" customWidth="1"/>
    <col min="12791" max="12791" width="50.6640625" style="716" customWidth="1"/>
    <col min="12792" max="12793" width="18.6640625" style="716" customWidth="1"/>
    <col min="12794" max="12794" width="2.6640625" style="716" customWidth="1"/>
    <col min="12795" max="13045" width="10.6640625" style="716"/>
    <col min="13046" max="13046" width="2.6640625" style="716" customWidth="1"/>
    <col min="13047" max="13047" width="50.6640625" style="716" customWidth="1"/>
    <col min="13048" max="13049" width="18.6640625" style="716" customWidth="1"/>
    <col min="13050" max="13050" width="2.6640625" style="716" customWidth="1"/>
    <col min="13051" max="13301" width="10.6640625" style="716"/>
    <col min="13302" max="13302" width="2.6640625" style="716" customWidth="1"/>
    <col min="13303" max="13303" width="50.6640625" style="716" customWidth="1"/>
    <col min="13304" max="13305" width="18.6640625" style="716" customWidth="1"/>
    <col min="13306" max="13306" width="2.6640625" style="716" customWidth="1"/>
    <col min="13307" max="13557" width="10.6640625" style="716"/>
    <col min="13558" max="13558" width="2.6640625" style="716" customWidth="1"/>
    <col min="13559" max="13559" width="50.6640625" style="716" customWidth="1"/>
    <col min="13560" max="13561" width="18.6640625" style="716" customWidth="1"/>
    <col min="13562" max="13562" width="2.6640625" style="716" customWidth="1"/>
    <col min="13563" max="13813" width="10.6640625" style="716"/>
    <col min="13814" max="13814" width="2.6640625" style="716" customWidth="1"/>
    <col min="13815" max="13815" width="50.6640625" style="716" customWidth="1"/>
    <col min="13816" max="13817" width="18.6640625" style="716" customWidth="1"/>
    <col min="13818" max="13818" width="2.6640625" style="716" customWidth="1"/>
    <col min="13819" max="14069" width="10.6640625" style="716"/>
    <col min="14070" max="14070" width="2.6640625" style="716" customWidth="1"/>
    <col min="14071" max="14071" width="50.6640625" style="716" customWidth="1"/>
    <col min="14072" max="14073" width="18.6640625" style="716" customWidth="1"/>
    <col min="14074" max="14074" width="2.6640625" style="716" customWidth="1"/>
    <col min="14075" max="14325" width="10.6640625" style="716"/>
    <col min="14326" max="14326" width="2.6640625" style="716" customWidth="1"/>
    <col min="14327" max="14327" width="50.6640625" style="716" customWidth="1"/>
    <col min="14328" max="14329" width="18.6640625" style="716" customWidth="1"/>
    <col min="14330" max="14330" width="2.6640625" style="716" customWidth="1"/>
    <col min="14331" max="14581" width="10.6640625" style="716"/>
    <col min="14582" max="14582" width="2.6640625" style="716" customWidth="1"/>
    <col min="14583" max="14583" width="50.6640625" style="716" customWidth="1"/>
    <col min="14584" max="14585" width="18.6640625" style="716" customWidth="1"/>
    <col min="14586" max="14586" width="2.6640625" style="716" customWidth="1"/>
    <col min="14587" max="14837" width="10.6640625" style="716"/>
    <col min="14838" max="14838" width="2.6640625" style="716" customWidth="1"/>
    <col min="14839" max="14839" width="50.6640625" style="716" customWidth="1"/>
    <col min="14840" max="14841" width="18.6640625" style="716" customWidth="1"/>
    <col min="14842" max="14842" width="2.6640625" style="716" customWidth="1"/>
    <col min="14843" max="15093" width="10.6640625" style="716"/>
    <col min="15094" max="15094" width="2.6640625" style="716" customWidth="1"/>
    <col min="15095" max="15095" width="50.6640625" style="716" customWidth="1"/>
    <col min="15096" max="15097" width="18.6640625" style="716" customWidth="1"/>
    <col min="15098" max="15098" width="2.6640625" style="716" customWidth="1"/>
    <col min="15099" max="15349" width="10.6640625" style="716"/>
    <col min="15350" max="15350" width="2.6640625" style="716" customWidth="1"/>
    <col min="15351" max="15351" width="50.6640625" style="716" customWidth="1"/>
    <col min="15352" max="15353" width="18.6640625" style="716" customWidth="1"/>
    <col min="15354" max="15354" width="2.6640625" style="716" customWidth="1"/>
    <col min="15355" max="15605" width="10.6640625" style="716"/>
    <col min="15606" max="15606" width="2.6640625" style="716" customWidth="1"/>
    <col min="15607" max="15607" width="50.6640625" style="716" customWidth="1"/>
    <col min="15608" max="15609" width="18.6640625" style="716" customWidth="1"/>
    <col min="15610" max="15610" width="2.6640625" style="716" customWidth="1"/>
    <col min="15611" max="15861" width="10.6640625" style="716"/>
    <col min="15862" max="15862" width="2.6640625" style="716" customWidth="1"/>
    <col min="15863" max="15863" width="50.6640625" style="716" customWidth="1"/>
    <col min="15864" max="15865" width="18.6640625" style="716" customWidth="1"/>
    <col min="15866" max="15866" width="2.6640625" style="716" customWidth="1"/>
    <col min="15867" max="16117" width="10.6640625" style="716"/>
    <col min="16118" max="16118" width="2.6640625" style="716" customWidth="1"/>
    <col min="16119" max="16119" width="50.6640625" style="716" customWidth="1"/>
    <col min="16120" max="16121" width="18.6640625" style="716" customWidth="1"/>
    <col min="16122" max="16122" width="2.6640625" style="716" customWidth="1"/>
    <col min="16123" max="16384" width="10.6640625" style="716"/>
  </cols>
  <sheetData>
    <row r="1" spans="1:5" ht="57" customHeight="1" thickBot="1" x14ac:dyDescent="0.25">
      <c r="B1" s="773"/>
      <c r="C1" s="774"/>
      <c r="D1" s="775"/>
    </row>
    <row r="2" spans="1:5" s="162" customFormat="1" ht="18.75" customHeight="1" thickBot="1" x14ac:dyDescent="0.2">
      <c r="A2" s="163"/>
      <c r="B2" s="528" t="s">
        <v>473</v>
      </c>
      <c r="C2" s="529"/>
      <c r="D2" s="530"/>
      <c r="E2" s="62"/>
    </row>
    <row r="3" spans="1:5" s="721" customFormat="1" ht="20" customHeight="1" x14ac:dyDescent="0.2">
      <c r="A3" s="717"/>
      <c r="B3" s="718" t="s">
        <v>0</v>
      </c>
      <c r="C3" s="719" t="s">
        <v>10</v>
      </c>
      <c r="D3" s="720"/>
    </row>
    <row r="4" spans="1:5" s="721" customFormat="1" ht="20" customHeight="1" x14ac:dyDescent="0.2">
      <c r="A4" s="717"/>
      <c r="B4" s="722"/>
      <c r="C4" s="723" t="s">
        <v>43</v>
      </c>
      <c r="D4" s="459" t="s">
        <v>44</v>
      </c>
    </row>
    <row r="5" spans="1:5" s="727" customFormat="1" ht="20" customHeight="1" x14ac:dyDescent="0.2">
      <c r="A5" s="717"/>
      <c r="B5" s="724" t="s">
        <v>11</v>
      </c>
      <c r="C5" s="725"/>
      <c r="D5" s="726"/>
    </row>
    <row r="6" spans="1:5" ht="20" customHeight="1" x14ac:dyDescent="0.2">
      <c r="A6" s="717"/>
      <c r="B6" s="728" t="s">
        <v>559</v>
      </c>
      <c r="C6" s="729">
        <v>1.4999999999999999E-2</v>
      </c>
      <c r="D6" s="742">
        <v>1.4999999999999999E-2</v>
      </c>
    </row>
    <row r="7" spans="1:5" ht="20" customHeight="1" x14ac:dyDescent="0.2">
      <c r="A7" s="717"/>
      <c r="B7" s="728" t="s">
        <v>46</v>
      </c>
      <c r="C7" s="729">
        <v>5.5999999999999999E-3</v>
      </c>
      <c r="D7" s="742">
        <v>5.5999999999999999E-3</v>
      </c>
    </row>
    <row r="8" spans="1:5" ht="20" customHeight="1" x14ac:dyDescent="0.2">
      <c r="A8" s="717"/>
      <c r="B8" s="730" t="s">
        <v>12</v>
      </c>
      <c r="C8" s="731">
        <f>SUM(C6:C7)</f>
        <v>2.06E-2</v>
      </c>
      <c r="D8" s="732">
        <f>SUM(D6:D7)</f>
        <v>2.06E-2</v>
      </c>
    </row>
    <row r="9" spans="1:5" ht="20" customHeight="1" x14ac:dyDescent="0.2">
      <c r="A9" s="717"/>
      <c r="B9" s="733"/>
      <c r="C9" s="734"/>
      <c r="D9" s="735"/>
    </row>
    <row r="10" spans="1:5" s="727" customFormat="1" ht="20" customHeight="1" x14ac:dyDescent="0.2">
      <c r="A10" s="717"/>
      <c r="B10" s="736" t="s">
        <v>47</v>
      </c>
      <c r="C10" s="737"/>
      <c r="D10" s="738"/>
    </row>
    <row r="11" spans="1:5" s="727" customFormat="1" ht="20" customHeight="1" x14ac:dyDescent="0.2">
      <c r="A11" s="717"/>
      <c r="B11" s="728" t="s">
        <v>48</v>
      </c>
      <c r="C11" s="729">
        <v>1.5E-3</v>
      </c>
      <c r="D11" s="742">
        <v>1.5E-3</v>
      </c>
    </row>
    <row r="12" spans="1:5" s="727" customFormat="1" ht="20" customHeight="1" x14ac:dyDescent="0.2">
      <c r="A12" s="717"/>
      <c r="B12" s="728" t="s">
        <v>49</v>
      </c>
      <c r="C12" s="729">
        <v>1E-3</v>
      </c>
      <c r="D12" s="742">
        <v>1E-3</v>
      </c>
    </row>
    <row r="13" spans="1:5" s="727" customFormat="1" ht="20" customHeight="1" x14ac:dyDescent="0.2">
      <c r="A13" s="717"/>
      <c r="B13" s="728" t="s">
        <v>50</v>
      </c>
      <c r="C13" s="729">
        <v>6.7500000000000004E-2</v>
      </c>
      <c r="D13" s="742">
        <v>6.7500000000000004E-2</v>
      </c>
    </row>
    <row r="14" spans="1:5" s="727" customFormat="1" ht="20" customHeight="1" x14ac:dyDescent="0.2">
      <c r="A14" s="717"/>
      <c r="B14" s="739" t="s">
        <v>51</v>
      </c>
      <c r="C14" s="729">
        <v>8.5000000000000006E-3</v>
      </c>
      <c r="D14" s="742">
        <v>8.5000000000000006E-3</v>
      </c>
    </row>
    <row r="15" spans="1:5" s="727" customFormat="1" ht="20" customHeight="1" x14ac:dyDescent="0.2">
      <c r="A15" s="717"/>
      <c r="B15" s="730" t="s">
        <v>13</v>
      </c>
      <c r="C15" s="731">
        <f>SUM(C11:C14)</f>
        <v>7.8500000000000014E-2</v>
      </c>
      <c r="D15" s="732">
        <f>SUM(D11:D14)</f>
        <v>7.8500000000000014E-2</v>
      </c>
    </row>
    <row r="16" spans="1:5" s="727" customFormat="1" ht="20" customHeight="1" x14ac:dyDescent="0.2">
      <c r="A16" s="717"/>
      <c r="B16" s="733"/>
      <c r="C16" s="740"/>
      <c r="D16" s="741"/>
    </row>
    <row r="17" spans="1:4" s="727" customFormat="1" ht="20" customHeight="1" x14ac:dyDescent="0.2">
      <c r="A17" s="717"/>
      <c r="B17" s="736" t="s">
        <v>52</v>
      </c>
      <c r="C17" s="737"/>
      <c r="D17" s="738"/>
    </row>
    <row r="18" spans="1:4" s="727" customFormat="1" ht="20" customHeight="1" x14ac:dyDescent="0.2">
      <c r="A18" s="717"/>
      <c r="B18" s="728" t="s">
        <v>53</v>
      </c>
      <c r="C18" s="729">
        <v>6.4999999999999997E-3</v>
      </c>
      <c r="D18" s="742">
        <v>6.4999999999999997E-3</v>
      </c>
    </row>
    <row r="19" spans="1:4" s="727" customFormat="1" ht="20" customHeight="1" x14ac:dyDescent="0.2">
      <c r="A19" s="717"/>
      <c r="B19" s="728" t="s">
        <v>54</v>
      </c>
      <c r="C19" s="729">
        <v>0.03</v>
      </c>
      <c r="D19" s="742">
        <v>0.03</v>
      </c>
    </row>
    <row r="20" spans="1:4" ht="20" customHeight="1" x14ac:dyDescent="0.2">
      <c r="A20" s="717"/>
      <c r="B20" s="728" t="s">
        <v>529</v>
      </c>
      <c r="C20" s="729">
        <v>0.05</v>
      </c>
      <c r="D20" s="742">
        <v>0.05</v>
      </c>
    </row>
    <row r="21" spans="1:4" ht="20" customHeight="1" x14ac:dyDescent="0.2">
      <c r="A21" s="717"/>
      <c r="B21" s="728" t="s">
        <v>427</v>
      </c>
      <c r="C21" s="729">
        <v>4.4999999999999998E-2</v>
      </c>
      <c r="D21" s="742"/>
    </row>
    <row r="22" spans="1:4" ht="20" customHeight="1" thickBot="1" x14ac:dyDescent="0.25">
      <c r="A22" s="717"/>
      <c r="B22" s="458" t="s">
        <v>55</v>
      </c>
      <c r="C22" s="743">
        <f>SUM(C18:C21)</f>
        <v>0.13150000000000001</v>
      </c>
      <c r="D22" s="744">
        <f>SUM(D18:D21)</f>
        <v>8.6499999999999994E-2</v>
      </c>
    </row>
    <row r="23" spans="1:4" ht="31" customHeight="1" x14ac:dyDescent="0.2">
      <c r="A23" s="717"/>
      <c r="B23" s="745"/>
      <c r="C23" s="746"/>
      <c r="D23" s="747"/>
    </row>
    <row r="24" spans="1:4" ht="31" customHeight="1" x14ac:dyDescent="0.2">
      <c r="A24" s="717"/>
      <c r="B24" s="748"/>
      <c r="C24" s="749"/>
      <c r="D24" s="750"/>
    </row>
    <row r="25" spans="1:4" ht="20" customHeight="1" x14ac:dyDescent="0.2">
      <c r="A25" s="717"/>
      <c r="B25" s="751" t="s">
        <v>57</v>
      </c>
      <c r="C25" s="752"/>
      <c r="D25" s="753"/>
    </row>
    <row r="26" spans="1:4" ht="20" customHeight="1" x14ac:dyDescent="0.2">
      <c r="A26" s="717"/>
      <c r="B26" s="751" t="s">
        <v>58</v>
      </c>
      <c r="C26" s="752"/>
      <c r="D26" s="753"/>
    </row>
    <row r="27" spans="1:4" ht="20" customHeight="1" x14ac:dyDescent="0.2">
      <c r="A27" s="717"/>
      <c r="B27" s="751" t="s">
        <v>59</v>
      </c>
      <c r="C27" s="752"/>
      <c r="D27" s="753"/>
    </row>
    <row r="28" spans="1:4" ht="20" customHeight="1" x14ac:dyDescent="0.2">
      <c r="A28" s="717"/>
      <c r="B28" s="751" t="s">
        <v>60</v>
      </c>
      <c r="C28" s="752"/>
      <c r="D28" s="753"/>
    </row>
    <row r="29" spans="1:4" ht="20" customHeight="1" x14ac:dyDescent="0.2">
      <c r="A29" s="717"/>
      <c r="B29" s="751" t="s">
        <v>61</v>
      </c>
      <c r="C29" s="752"/>
      <c r="D29" s="753"/>
    </row>
    <row r="30" spans="1:4" ht="20" customHeight="1" x14ac:dyDescent="0.2">
      <c r="A30" s="717"/>
      <c r="B30" s="754" t="s">
        <v>62</v>
      </c>
      <c r="C30" s="752"/>
      <c r="D30" s="753"/>
    </row>
    <row r="31" spans="1:4" ht="20" customHeight="1" thickBot="1" x14ac:dyDescent="0.25">
      <c r="A31" s="717"/>
      <c r="B31" s="754" t="s">
        <v>63</v>
      </c>
      <c r="C31" s="755"/>
      <c r="D31" s="756"/>
    </row>
    <row r="32" spans="1:4" ht="20" customHeight="1" thickBot="1" x14ac:dyDescent="0.25">
      <c r="A32" s="717"/>
      <c r="B32" s="757" t="s">
        <v>557</v>
      </c>
      <c r="C32" s="758">
        <f>ROUND((((1+C6+C7+C11+C12)*(1+C14)*(1+C13))/(1-C22))-1,4)</f>
        <v>0.26819999999999999</v>
      </c>
      <c r="D32" s="759">
        <f>ROUND((((1+D6+D7+D11+D12)*(1+D14)*(1+D13))/(1-D22))-1,4)</f>
        <v>0.20569999999999999</v>
      </c>
    </row>
    <row r="33" spans="1:4" x14ac:dyDescent="0.2">
      <c r="A33" s="717"/>
      <c r="B33" s="760"/>
      <c r="C33" s="760"/>
      <c r="D33" s="760"/>
    </row>
    <row r="34" spans="1:4" ht="20" customHeight="1" x14ac:dyDescent="0.2">
      <c r="B34" s="761" t="s">
        <v>426</v>
      </c>
      <c r="C34" s="762"/>
      <c r="D34" s="763"/>
    </row>
    <row r="35" spans="1:4" x14ac:dyDescent="0.15">
      <c r="B35" s="764"/>
      <c r="C35" s="764"/>
      <c r="D35" s="764"/>
    </row>
    <row r="36" spans="1:4" ht="100" customHeight="1" x14ac:dyDescent="0.2">
      <c r="B36" s="765" t="s">
        <v>558</v>
      </c>
      <c r="C36" s="766"/>
      <c r="D36" s="767"/>
    </row>
    <row r="37" spans="1:4" ht="14" x14ac:dyDescent="0.15">
      <c r="B37" s="768"/>
      <c r="C37" s="768"/>
      <c r="D37" s="768"/>
    </row>
  </sheetData>
  <mergeCells count="13">
    <mergeCell ref="B1:D1"/>
    <mergeCell ref="B33:D33"/>
    <mergeCell ref="B34:D34"/>
    <mergeCell ref="B36:D36"/>
    <mergeCell ref="B2:D2"/>
    <mergeCell ref="A3:A33"/>
    <mergeCell ref="B3:B4"/>
    <mergeCell ref="C3:D3"/>
    <mergeCell ref="B5:D5"/>
    <mergeCell ref="B10:D10"/>
    <mergeCell ref="B17:D17"/>
    <mergeCell ref="B23:D23"/>
    <mergeCell ref="B24:D24"/>
  </mergeCells>
  <printOptions horizontalCentered="1"/>
  <pageMargins left="0.5" right="0.5" top="0.78740157480314998" bottom="0.59055118110236204" header="0.39370078740157499" footer="0.39370078740157499"/>
  <pageSetup paperSize="9" scale="90" orientation="portrait" r:id="rId1"/>
  <headerFooter>
    <oddFooter>&amp;L&amp;"Calibri,Regular"&amp;K000000&amp;P / &amp;N&amp;R&amp;"Calibri,Regular"&amp;K000000&amp;F \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E3556-F26A-244A-BA97-C1E3B8177370}">
  <sheetPr>
    <pageSetUpPr fitToPage="1"/>
  </sheetPr>
  <dimension ref="A1:J32"/>
  <sheetViews>
    <sheetView showGridLines="0" zoomScale="165" zoomScaleNormal="110" zoomScaleSheetLayoutView="90" workbookViewId="0"/>
  </sheetViews>
  <sheetFormatPr baseColWidth="10" defaultColWidth="10.6640625" defaultRowHeight="12" x14ac:dyDescent="0.2"/>
  <cols>
    <col min="1" max="1" width="2.6640625" style="278" customWidth="1"/>
    <col min="2" max="2" width="50.6640625" style="278" customWidth="1"/>
    <col min="3" max="3" width="22.6640625" style="299" customWidth="1"/>
    <col min="4" max="4" width="22.6640625" style="278" customWidth="1"/>
    <col min="5" max="255" width="10.6640625" style="278"/>
    <col min="256" max="256" width="2.6640625" style="278" customWidth="1"/>
    <col min="257" max="257" width="50.6640625" style="278" customWidth="1"/>
    <col min="258" max="259" width="18.6640625" style="278" customWidth="1"/>
    <col min="260" max="260" width="2.6640625" style="278" customWidth="1"/>
    <col min="261" max="511" width="10.6640625" style="278"/>
    <col min="512" max="512" width="2.6640625" style="278" customWidth="1"/>
    <col min="513" max="513" width="50.6640625" style="278" customWidth="1"/>
    <col min="514" max="515" width="18.6640625" style="278" customWidth="1"/>
    <col min="516" max="516" width="2.6640625" style="278" customWidth="1"/>
    <col min="517" max="767" width="10.6640625" style="278"/>
    <col min="768" max="768" width="2.6640625" style="278" customWidth="1"/>
    <col min="769" max="769" width="50.6640625" style="278" customWidth="1"/>
    <col min="770" max="771" width="18.6640625" style="278" customWidth="1"/>
    <col min="772" max="772" width="2.6640625" style="278" customWidth="1"/>
    <col min="773" max="1023" width="10.6640625" style="278"/>
    <col min="1024" max="1024" width="2.6640625" style="278" customWidth="1"/>
    <col min="1025" max="1025" width="50.6640625" style="278" customWidth="1"/>
    <col min="1026" max="1027" width="18.6640625" style="278" customWidth="1"/>
    <col min="1028" max="1028" width="2.6640625" style="278" customWidth="1"/>
    <col min="1029" max="1279" width="10.6640625" style="278"/>
    <col min="1280" max="1280" width="2.6640625" style="278" customWidth="1"/>
    <col min="1281" max="1281" width="50.6640625" style="278" customWidth="1"/>
    <col min="1282" max="1283" width="18.6640625" style="278" customWidth="1"/>
    <col min="1284" max="1284" width="2.6640625" style="278" customWidth="1"/>
    <col min="1285" max="1535" width="10.6640625" style="278"/>
    <col min="1536" max="1536" width="2.6640625" style="278" customWidth="1"/>
    <col min="1537" max="1537" width="50.6640625" style="278" customWidth="1"/>
    <col min="1538" max="1539" width="18.6640625" style="278" customWidth="1"/>
    <col min="1540" max="1540" width="2.6640625" style="278" customWidth="1"/>
    <col min="1541" max="1791" width="10.6640625" style="278"/>
    <col min="1792" max="1792" width="2.6640625" style="278" customWidth="1"/>
    <col min="1793" max="1793" width="50.6640625" style="278" customWidth="1"/>
    <col min="1794" max="1795" width="18.6640625" style="278" customWidth="1"/>
    <col min="1796" max="1796" width="2.6640625" style="278" customWidth="1"/>
    <col min="1797" max="2047" width="10.6640625" style="278"/>
    <col min="2048" max="2048" width="2.6640625" style="278" customWidth="1"/>
    <col min="2049" max="2049" width="50.6640625" style="278" customWidth="1"/>
    <col min="2050" max="2051" width="18.6640625" style="278" customWidth="1"/>
    <col min="2052" max="2052" width="2.6640625" style="278" customWidth="1"/>
    <col min="2053" max="2303" width="10.6640625" style="278"/>
    <col min="2304" max="2304" width="2.6640625" style="278" customWidth="1"/>
    <col min="2305" max="2305" width="50.6640625" style="278" customWidth="1"/>
    <col min="2306" max="2307" width="18.6640625" style="278" customWidth="1"/>
    <col min="2308" max="2308" width="2.6640625" style="278" customWidth="1"/>
    <col min="2309" max="2559" width="10.6640625" style="278"/>
    <col min="2560" max="2560" width="2.6640625" style="278" customWidth="1"/>
    <col min="2561" max="2561" width="50.6640625" style="278" customWidth="1"/>
    <col min="2562" max="2563" width="18.6640625" style="278" customWidth="1"/>
    <col min="2564" max="2564" width="2.6640625" style="278" customWidth="1"/>
    <col min="2565" max="2815" width="10.6640625" style="278"/>
    <col min="2816" max="2816" width="2.6640625" style="278" customWidth="1"/>
    <col min="2817" max="2817" width="50.6640625" style="278" customWidth="1"/>
    <col min="2818" max="2819" width="18.6640625" style="278" customWidth="1"/>
    <col min="2820" max="2820" width="2.6640625" style="278" customWidth="1"/>
    <col min="2821" max="3071" width="10.6640625" style="278"/>
    <col min="3072" max="3072" width="2.6640625" style="278" customWidth="1"/>
    <col min="3073" max="3073" width="50.6640625" style="278" customWidth="1"/>
    <col min="3074" max="3075" width="18.6640625" style="278" customWidth="1"/>
    <col min="3076" max="3076" width="2.6640625" style="278" customWidth="1"/>
    <col min="3077" max="3327" width="10.6640625" style="278"/>
    <col min="3328" max="3328" width="2.6640625" style="278" customWidth="1"/>
    <col min="3329" max="3329" width="50.6640625" style="278" customWidth="1"/>
    <col min="3330" max="3331" width="18.6640625" style="278" customWidth="1"/>
    <col min="3332" max="3332" width="2.6640625" style="278" customWidth="1"/>
    <col min="3333" max="3583" width="10.6640625" style="278"/>
    <col min="3584" max="3584" width="2.6640625" style="278" customWidth="1"/>
    <col min="3585" max="3585" width="50.6640625" style="278" customWidth="1"/>
    <col min="3586" max="3587" width="18.6640625" style="278" customWidth="1"/>
    <col min="3588" max="3588" width="2.6640625" style="278" customWidth="1"/>
    <col min="3589" max="3839" width="10.6640625" style="278"/>
    <col min="3840" max="3840" width="2.6640625" style="278" customWidth="1"/>
    <col min="3841" max="3841" width="50.6640625" style="278" customWidth="1"/>
    <col min="3842" max="3843" width="18.6640625" style="278" customWidth="1"/>
    <col min="3844" max="3844" width="2.6640625" style="278" customWidth="1"/>
    <col min="3845" max="4095" width="10.6640625" style="278"/>
    <col min="4096" max="4096" width="2.6640625" style="278" customWidth="1"/>
    <col min="4097" max="4097" width="50.6640625" style="278" customWidth="1"/>
    <col min="4098" max="4099" width="18.6640625" style="278" customWidth="1"/>
    <col min="4100" max="4100" width="2.6640625" style="278" customWidth="1"/>
    <col min="4101" max="4351" width="10.6640625" style="278"/>
    <col min="4352" max="4352" width="2.6640625" style="278" customWidth="1"/>
    <col min="4353" max="4353" width="50.6640625" style="278" customWidth="1"/>
    <col min="4354" max="4355" width="18.6640625" style="278" customWidth="1"/>
    <col min="4356" max="4356" width="2.6640625" style="278" customWidth="1"/>
    <col min="4357" max="4607" width="10.6640625" style="278"/>
    <col min="4608" max="4608" width="2.6640625" style="278" customWidth="1"/>
    <col min="4609" max="4609" width="50.6640625" style="278" customWidth="1"/>
    <col min="4610" max="4611" width="18.6640625" style="278" customWidth="1"/>
    <col min="4612" max="4612" width="2.6640625" style="278" customWidth="1"/>
    <col min="4613" max="4863" width="10.6640625" style="278"/>
    <col min="4864" max="4864" width="2.6640625" style="278" customWidth="1"/>
    <col min="4865" max="4865" width="50.6640625" style="278" customWidth="1"/>
    <col min="4866" max="4867" width="18.6640625" style="278" customWidth="1"/>
    <col min="4868" max="4868" width="2.6640625" style="278" customWidth="1"/>
    <col min="4869" max="5119" width="10.6640625" style="278"/>
    <col min="5120" max="5120" width="2.6640625" style="278" customWidth="1"/>
    <col min="5121" max="5121" width="50.6640625" style="278" customWidth="1"/>
    <col min="5122" max="5123" width="18.6640625" style="278" customWidth="1"/>
    <col min="5124" max="5124" width="2.6640625" style="278" customWidth="1"/>
    <col min="5125" max="5375" width="10.6640625" style="278"/>
    <col min="5376" max="5376" width="2.6640625" style="278" customWidth="1"/>
    <col min="5377" max="5377" width="50.6640625" style="278" customWidth="1"/>
    <col min="5378" max="5379" width="18.6640625" style="278" customWidth="1"/>
    <col min="5380" max="5380" width="2.6640625" style="278" customWidth="1"/>
    <col min="5381" max="5631" width="10.6640625" style="278"/>
    <col min="5632" max="5632" width="2.6640625" style="278" customWidth="1"/>
    <col min="5633" max="5633" width="50.6640625" style="278" customWidth="1"/>
    <col min="5634" max="5635" width="18.6640625" style="278" customWidth="1"/>
    <col min="5636" max="5636" width="2.6640625" style="278" customWidth="1"/>
    <col min="5637" max="5887" width="10.6640625" style="278"/>
    <col min="5888" max="5888" width="2.6640625" style="278" customWidth="1"/>
    <col min="5889" max="5889" width="50.6640625" style="278" customWidth="1"/>
    <col min="5890" max="5891" width="18.6640625" style="278" customWidth="1"/>
    <col min="5892" max="5892" width="2.6640625" style="278" customWidth="1"/>
    <col min="5893" max="6143" width="10.6640625" style="278"/>
    <col min="6144" max="6144" width="2.6640625" style="278" customWidth="1"/>
    <col min="6145" max="6145" width="50.6640625" style="278" customWidth="1"/>
    <col min="6146" max="6147" width="18.6640625" style="278" customWidth="1"/>
    <col min="6148" max="6148" width="2.6640625" style="278" customWidth="1"/>
    <col min="6149" max="6399" width="10.6640625" style="278"/>
    <col min="6400" max="6400" width="2.6640625" style="278" customWidth="1"/>
    <col min="6401" max="6401" width="50.6640625" style="278" customWidth="1"/>
    <col min="6402" max="6403" width="18.6640625" style="278" customWidth="1"/>
    <col min="6404" max="6404" width="2.6640625" style="278" customWidth="1"/>
    <col min="6405" max="6655" width="10.6640625" style="278"/>
    <col min="6656" max="6656" width="2.6640625" style="278" customWidth="1"/>
    <col min="6657" max="6657" width="50.6640625" style="278" customWidth="1"/>
    <col min="6658" max="6659" width="18.6640625" style="278" customWidth="1"/>
    <col min="6660" max="6660" width="2.6640625" style="278" customWidth="1"/>
    <col min="6661" max="6911" width="10.6640625" style="278"/>
    <col min="6912" max="6912" width="2.6640625" style="278" customWidth="1"/>
    <col min="6913" max="6913" width="50.6640625" style="278" customWidth="1"/>
    <col min="6914" max="6915" width="18.6640625" style="278" customWidth="1"/>
    <col min="6916" max="6916" width="2.6640625" style="278" customWidth="1"/>
    <col min="6917" max="7167" width="10.6640625" style="278"/>
    <col min="7168" max="7168" width="2.6640625" style="278" customWidth="1"/>
    <col min="7169" max="7169" width="50.6640625" style="278" customWidth="1"/>
    <col min="7170" max="7171" width="18.6640625" style="278" customWidth="1"/>
    <col min="7172" max="7172" width="2.6640625" style="278" customWidth="1"/>
    <col min="7173" max="7423" width="10.6640625" style="278"/>
    <col min="7424" max="7424" width="2.6640625" style="278" customWidth="1"/>
    <col min="7425" max="7425" width="50.6640625" style="278" customWidth="1"/>
    <col min="7426" max="7427" width="18.6640625" style="278" customWidth="1"/>
    <col min="7428" max="7428" width="2.6640625" style="278" customWidth="1"/>
    <col min="7429" max="7679" width="10.6640625" style="278"/>
    <col min="7680" max="7680" width="2.6640625" style="278" customWidth="1"/>
    <col min="7681" max="7681" width="50.6640625" style="278" customWidth="1"/>
    <col min="7682" max="7683" width="18.6640625" style="278" customWidth="1"/>
    <col min="7684" max="7684" width="2.6640625" style="278" customWidth="1"/>
    <col min="7685" max="7935" width="10.6640625" style="278"/>
    <col min="7936" max="7936" width="2.6640625" style="278" customWidth="1"/>
    <col min="7937" max="7937" width="50.6640625" style="278" customWidth="1"/>
    <col min="7938" max="7939" width="18.6640625" style="278" customWidth="1"/>
    <col min="7940" max="7940" width="2.6640625" style="278" customWidth="1"/>
    <col min="7941" max="8191" width="10.6640625" style="278"/>
    <col min="8192" max="8192" width="2.6640625" style="278" customWidth="1"/>
    <col min="8193" max="8193" width="50.6640625" style="278" customWidth="1"/>
    <col min="8194" max="8195" width="18.6640625" style="278" customWidth="1"/>
    <col min="8196" max="8196" width="2.6640625" style="278" customWidth="1"/>
    <col min="8197" max="8447" width="10.6640625" style="278"/>
    <col min="8448" max="8448" width="2.6640625" style="278" customWidth="1"/>
    <col min="8449" max="8449" width="50.6640625" style="278" customWidth="1"/>
    <col min="8450" max="8451" width="18.6640625" style="278" customWidth="1"/>
    <col min="8452" max="8452" width="2.6640625" style="278" customWidth="1"/>
    <col min="8453" max="8703" width="10.6640625" style="278"/>
    <col min="8704" max="8704" width="2.6640625" style="278" customWidth="1"/>
    <col min="8705" max="8705" width="50.6640625" style="278" customWidth="1"/>
    <col min="8706" max="8707" width="18.6640625" style="278" customWidth="1"/>
    <col min="8708" max="8708" width="2.6640625" style="278" customWidth="1"/>
    <col min="8709" max="8959" width="10.6640625" style="278"/>
    <col min="8960" max="8960" width="2.6640625" style="278" customWidth="1"/>
    <col min="8961" max="8961" width="50.6640625" style="278" customWidth="1"/>
    <col min="8962" max="8963" width="18.6640625" style="278" customWidth="1"/>
    <col min="8964" max="8964" width="2.6640625" style="278" customWidth="1"/>
    <col min="8965" max="9215" width="10.6640625" style="278"/>
    <col min="9216" max="9216" width="2.6640625" style="278" customWidth="1"/>
    <col min="9217" max="9217" width="50.6640625" style="278" customWidth="1"/>
    <col min="9218" max="9219" width="18.6640625" style="278" customWidth="1"/>
    <col min="9220" max="9220" width="2.6640625" style="278" customWidth="1"/>
    <col min="9221" max="9471" width="10.6640625" style="278"/>
    <col min="9472" max="9472" width="2.6640625" style="278" customWidth="1"/>
    <col min="9473" max="9473" width="50.6640625" style="278" customWidth="1"/>
    <col min="9474" max="9475" width="18.6640625" style="278" customWidth="1"/>
    <col min="9476" max="9476" width="2.6640625" style="278" customWidth="1"/>
    <col min="9477" max="9727" width="10.6640625" style="278"/>
    <col min="9728" max="9728" width="2.6640625" style="278" customWidth="1"/>
    <col min="9729" max="9729" width="50.6640625" style="278" customWidth="1"/>
    <col min="9730" max="9731" width="18.6640625" style="278" customWidth="1"/>
    <col min="9732" max="9732" width="2.6640625" style="278" customWidth="1"/>
    <col min="9733" max="9983" width="10.6640625" style="278"/>
    <col min="9984" max="9984" width="2.6640625" style="278" customWidth="1"/>
    <col min="9985" max="9985" width="50.6640625" style="278" customWidth="1"/>
    <col min="9986" max="9987" width="18.6640625" style="278" customWidth="1"/>
    <col min="9988" max="9988" width="2.6640625" style="278" customWidth="1"/>
    <col min="9989" max="10239" width="10.6640625" style="278"/>
    <col min="10240" max="10240" width="2.6640625" style="278" customWidth="1"/>
    <col min="10241" max="10241" width="50.6640625" style="278" customWidth="1"/>
    <col min="10242" max="10243" width="18.6640625" style="278" customWidth="1"/>
    <col min="10244" max="10244" width="2.6640625" style="278" customWidth="1"/>
    <col min="10245" max="10495" width="10.6640625" style="278"/>
    <col min="10496" max="10496" width="2.6640625" style="278" customWidth="1"/>
    <col min="10497" max="10497" width="50.6640625" style="278" customWidth="1"/>
    <col min="10498" max="10499" width="18.6640625" style="278" customWidth="1"/>
    <col min="10500" max="10500" width="2.6640625" style="278" customWidth="1"/>
    <col min="10501" max="10751" width="10.6640625" style="278"/>
    <col min="10752" max="10752" width="2.6640625" style="278" customWidth="1"/>
    <col min="10753" max="10753" width="50.6640625" style="278" customWidth="1"/>
    <col min="10754" max="10755" width="18.6640625" style="278" customWidth="1"/>
    <col min="10756" max="10756" width="2.6640625" style="278" customWidth="1"/>
    <col min="10757" max="11007" width="10.6640625" style="278"/>
    <col min="11008" max="11008" width="2.6640625" style="278" customWidth="1"/>
    <col min="11009" max="11009" width="50.6640625" style="278" customWidth="1"/>
    <col min="11010" max="11011" width="18.6640625" style="278" customWidth="1"/>
    <col min="11012" max="11012" width="2.6640625" style="278" customWidth="1"/>
    <col min="11013" max="11263" width="10.6640625" style="278"/>
    <col min="11264" max="11264" width="2.6640625" style="278" customWidth="1"/>
    <col min="11265" max="11265" width="50.6640625" style="278" customWidth="1"/>
    <col min="11266" max="11267" width="18.6640625" style="278" customWidth="1"/>
    <col min="11268" max="11268" width="2.6640625" style="278" customWidth="1"/>
    <col min="11269" max="11519" width="10.6640625" style="278"/>
    <col min="11520" max="11520" width="2.6640625" style="278" customWidth="1"/>
    <col min="11521" max="11521" width="50.6640625" style="278" customWidth="1"/>
    <col min="11522" max="11523" width="18.6640625" style="278" customWidth="1"/>
    <col min="11524" max="11524" width="2.6640625" style="278" customWidth="1"/>
    <col min="11525" max="11775" width="10.6640625" style="278"/>
    <col min="11776" max="11776" width="2.6640625" style="278" customWidth="1"/>
    <col min="11777" max="11777" width="50.6640625" style="278" customWidth="1"/>
    <col min="11778" max="11779" width="18.6640625" style="278" customWidth="1"/>
    <col min="11780" max="11780" width="2.6640625" style="278" customWidth="1"/>
    <col min="11781" max="12031" width="10.6640625" style="278"/>
    <col min="12032" max="12032" width="2.6640625" style="278" customWidth="1"/>
    <col min="12033" max="12033" width="50.6640625" style="278" customWidth="1"/>
    <col min="12034" max="12035" width="18.6640625" style="278" customWidth="1"/>
    <col min="12036" max="12036" width="2.6640625" style="278" customWidth="1"/>
    <col min="12037" max="12287" width="10.6640625" style="278"/>
    <col min="12288" max="12288" width="2.6640625" style="278" customWidth="1"/>
    <col min="12289" max="12289" width="50.6640625" style="278" customWidth="1"/>
    <col min="12290" max="12291" width="18.6640625" style="278" customWidth="1"/>
    <col min="12292" max="12292" width="2.6640625" style="278" customWidth="1"/>
    <col min="12293" max="12543" width="10.6640625" style="278"/>
    <col min="12544" max="12544" width="2.6640625" style="278" customWidth="1"/>
    <col min="12545" max="12545" width="50.6640625" style="278" customWidth="1"/>
    <col min="12546" max="12547" width="18.6640625" style="278" customWidth="1"/>
    <col min="12548" max="12548" width="2.6640625" style="278" customWidth="1"/>
    <col min="12549" max="12799" width="10.6640625" style="278"/>
    <col min="12800" max="12800" width="2.6640625" style="278" customWidth="1"/>
    <col min="12801" max="12801" width="50.6640625" style="278" customWidth="1"/>
    <col min="12802" max="12803" width="18.6640625" style="278" customWidth="1"/>
    <col min="12804" max="12804" width="2.6640625" style="278" customWidth="1"/>
    <col min="12805" max="13055" width="10.6640625" style="278"/>
    <col min="13056" max="13056" width="2.6640625" style="278" customWidth="1"/>
    <col min="13057" max="13057" width="50.6640625" style="278" customWidth="1"/>
    <col min="13058" max="13059" width="18.6640625" style="278" customWidth="1"/>
    <col min="13060" max="13060" width="2.6640625" style="278" customWidth="1"/>
    <col min="13061" max="13311" width="10.6640625" style="278"/>
    <col min="13312" max="13312" width="2.6640625" style="278" customWidth="1"/>
    <col min="13313" max="13313" width="50.6640625" style="278" customWidth="1"/>
    <col min="13314" max="13315" width="18.6640625" style="278" customWidth="1"/>
    <col min="13316" max="13316" width="2.6640625" style="278" customWidth="1"/>
    <col min="13317" max="13567" width="10.6640625" style="278"/>
    <col min="13568" max="13568" width="2.6640625" style="278" customWidth="1"/>
    <col min="13569" max="13569" width="50.6640625" style="278" customWidth="1"/>
    <col min="13570" max="13571" width="18.6640625" style="278" customWidth="1"/>
    <col min="13572" max="13572" width="2.6640625" style="278" customWidth="1"/>
    <col min="13573" max="13823" width="10.6640625" style="278"/>
    <col min="13824" max="13824" width="2.6640625" style="278" customWidth="1"/>
    <col min="13825" max="13825" width="50.6640625" style="278" customWidth="1"/>
    <col min="13826" max="13827" width="18.6640625" style="278" customWidth="1"/>
    <col min="13828" max="13828" width="2.6640625" style="278" customWidth="1"/>
    <col min="13829" max="14079" width="10.6640625" style="278"/>
    <col min="14080" max="14080" width="2.6640625" style="278" customWidth="1"/>
    <col min="14081" max="14081" width="50.6640625" style="278" customWidth="1"/>
    <col min="14082" max="14083" width="18.6640625" style="278" customWidth="1"/>
    <col min="14084" max="14084" width="2.6640625" style="278" customWidth="1"/>
    <col min="14085" max="14335" width="10.6640625" style="278"/>
    <col min="14336" max="14336" width="2.6640625" style="278" customWidth="1"/>
    <col min="14337" max="14337" width="50.6640625" style="278" customWidth="1"/>
    <col min="14338" max="14339" width="18.6640625" style="278" customWidth="1"/>
    <col min="14340" max="14340" width="2.6640625" style="278" customWidth="1"/>
    <col min="14341" max="14591" width="10.6640625" style="278"/>
    <col min="14592" max="14592" width="2.6640625" style="278" customWidth="1"/>
    <col min="14593" max="14593" width="50.6640625" style="278" customWidth="1"/>
    <col min="14594" max="14595" width="18.6640625" style="278" customWidth="1"/>
    <col min="14596" max="14596" width="2.6640625" style="278" customWidth="1"/>
    <col min="14597" max="14847" width="10.6640625" style="278"/>
    <col min="14848" max="14848" width="2.6640625" style="278" customWidth="1"/>
    <col min="14849" max="14849" width="50.6640625" style="278" customWidth="1"/>
    <col min="14850" max="14851" width="18.6640625" style="278" customWidth="1"/>
    <col min="14852" max="14852" width="2.6640625" style="278" customWidth="1"/>
    <col min="14853" max="15103" width="10.6640625" style="278"/>
    <col min="15104" max="15104" width="2.6640625" style="278" customWidth="1"/>
    <col min="15105" max="15105" width="50.6640625" style="278" customWidth="1"/>
    <col min="15106" max="15107" width="18.6640625" style="278" customWidth="1"/>
    <col min="15108" max="15108" width="2.6640625" style="278" customWidth="1"/>
    <col min="15109" max="15359" width="10.6640625" style="278"/>
    <col min="15360" max="15360" width="2.6640625" style="278" customWidth="1"/>
    <col min="15361" max="15361" width="50.6640625" style="278" customWidth="1"/>
    <col min="15362" max="15363" width="18.6640625" style="278" customWidth="1"/>
    <col min="15364" max="15364" width="2.6640625" style="278" customWidth="1"/>
    <col min="15365" max="15615" width="10.6640625" style="278"/>
    <col min="15616" max="15616" width="2.6640625" style="278" customWidth="1"/>
    <col min="15617" max="15617" width="50.6640625" style="278" customWidth="1"/>
    <col min="15618" max="15619" width="18.6640625" style="278" customWidth="1"/>
    <col min="15620" max="15620" width="2.6640625" style="278" customWidth="1"/>
    <col min="15621" max="15871" width="10.6640625" style="278"/>
    <col min="15872" max="15872" width="2.6640625" style="278" customWidth="1"/>
    <col min="15873" max="15873" width="50.6640625" style="278" customWidth="1"/>
    <col min="15874" max="15875" width="18.6640625" style="278" customWidth="1"/>
    <col min="15876" max="15876" width="2.6640625" style="278" customWidth="1"/>
    <col min="15877" max="16127" width="10.6640625" style="278"/>
    <col min="16128" max="16128" width="2.6640625" style="278" customWidth="1"/>
    <col min="16129" max="16129" width="50.6640625" style="278" customWidth="1"/>
    <col min="16130" max="16131" width="18.6640625" style="278" customWidth="1"/>
    <col min="16132" max="16132" width="2.6640625" style="278" customWidth="1"/>
    <col min="16133" max="16384" width="10.6640625" style="278"/>
  </cols>
  <sheetData>
    <row r="1" spans="1:10" ht="57" customHeight="1" thickBot="1" x14ac:dyDescent="0.25">
      <c r="B1" s="776"/>
      <c r="C1" s="777"/>
      <c r="D1" s="778"/>
    </row>
    <row r="2" spans="1:10" s="128" customFormat="1" ht="18.75" customHeight="1" thickBot="1" x14ac:dyDescent="0.2">
      <c r="A2" s="108"/>
      <c r="B2" s="501" t="s">
        <v>474</v>
      </c>
      <c r="C2" s="502"/>
      <c r="D2" s="503"/>
      <c r="E2" s="279"/>
      <c r="F2" s="279"/>
      <c r="G2" s="279"/>
      <c r="H2" s="279"/>
      <c r="I2" s="279"/>
      <c r="J2" s="279"/>
    </row>
    <row r="3" spans="1:10" s="280" customFormat="1" ht="20" customHeight="1" x14ac:dyDescent="0.2">
      <c r="A3" s="673"/>
      <c r="B3" s="674" t="s">
        <v>0</v>
      </c>
      <c r="C3" s="676" t="s">
        <v>10</v>
      </c>
      <c r="D3" s="677"/>
    </row>
    <row r="4" spans="1:10" s="280" customFormat="1" ht="20" customHeight="1" x14ac:dyDescent="0.2">
      <c r="A4" s="673"/>
      <c r="B4" s="675"/>
      <c r="C4" s="281" t="s">
        <v>43</v>
      </c>
      <c r="D4" s="251" t="s">
        <v>44</v>
      </c>
    </row>
    <row r="5" spans="1:10" s="282" customFormat="1" ht="20" customHeight="1" x14ac:dyDescent="0.2">
      <c r="A5" s="673"/>
      <c r="B5" s="678" t="s">
        <v>11</v>
      </c>
      <c r="C5" s="679"/>
      <c r="D5" s="680"/>
      <c r="E5" s="681"/>
      <c r="F5" s="681"/>
    </row>
    <row r="6" spans="1:10" ht="20" customHeight="1" x14ac:dyDescent="0.2">
      <c r="A6" s="673"/>
      <c r="B6" s="194" t="s">
        <v>45</v>
      </c>
      <c r="C6" s="283"/>
      <c r="D6" s="284"/>
    </row>
    <row r="7" spans="1:10" ht="20" customHeight="1" x14ac:dyDescent="0.2">
      <c r="A7" s="673"/>
      <c r="B7" s="194" t="s">
        <v>46</v>
      </c>
      <c r="C7" s="285"/>
      <c r="D7" s="286"/>
    </row>
    <row r="8" spans="1:10" ht="20" customHeight="1" x14ac:dyDescent="0.2">
      <c r="A8" s="673"/>
      <c r="B8" s="195" t="s">
        <v>12</v>
      </c>
      <c r="C8" s="287">
        <f>SUM(C6:C7)</f>
        <v>0</v>
      </c>
      <c r="D8" s="288">
        <f>SUM(D6:D7)</f>
        <v>0</v>
      </c>
    </row>
    <row r="9" spans="1:10" ht="20" customHeight="1" x14ac:dyDescent="0.2">
      <c r="A9" s="673"/>
      <c r="B9" s="460"/>
      <c r="C9" s="289"/>
      <c r="D9" s="196"/>
    </row>
    <row r="10" spans="1:10" s="282" customFormat="1" ht="20" customHeight="1" x14ac:dyDescent="0.2">
      <c r="A10" s="673"/>
      <c r="B10" s="682" t="s">
        <v>47</v>
      </c>
      <c r="C10" s="683"/>
      <c r="D10" s="684"/>
    </row>
    <row r="11" spans="1:10" s="282" customFormat="1" ht="20" customHeight="1" x14ac:dyDescent="0.2">
      <c r="A11" s="673"/>
      <c r="B11" s="194" t="s">
        <v>48</v>
      </c>
      <c r="C11" s="285"/>
      <c r="D11" s="290"/>
    </row>
    <row r="12" spans="1:10" s="282" customFormat="1" ht="20" customHeight="1" x14ac:dyDescent="0.2">
      <c r="A12" s="673"/>
      <c r="B12" s="194" t="s">
        <v>49</v>
      </c>
      <c r="C12" s="285"/>
      <c r="D12" s="290"/>
    </row>
    <row r="13" spans="1:10" s="282" customFormat="1" ht="20" customHeight="1" x14ac:dyDescent="0.2">
      <c r="A13" s="673"/>
      <c r="B13" s="194" t="s">
        <v>50</v>
      </c>
      <c r="C13" s="285"/>
      <c r="D13" s="290"/>
    </row>
    <row r="14" spans="1:10" s="282" customFormat="1" ht="20" customHeight="1" x14ac:dyDescent="0.2">
      <c r="A14" s="673"/>
      <c r="B14" s="197" t="s">
        <v>51</v>
      </c>
      <c r="C14" s="285"/>
      <c r="D14" s="290"/>
    </row>
    <row r="15" spans="1:10" s="282" customFormat="1" ht="20" customHeight="1" x14ac:dyDescent="0.2">
      <c r="A15" s="673"/>
      <c r="B15" s="195" t="s">
        <v>13</v>
      </c>
      <c r="C15" s="287">
        <f>SUM(C11:C14)</f>
        <v>0</v>
      </c>
      <c r="D15" s="288">
        <f>SUM(D11:D14)</f>
        <v>0</v>
      </c>
    </row>
    <row r="16" spans="1:10" s="282" customFormat="1" ht="20" customHeight="1" x14ac:dyDescent="0.2">
      <c r="A16" s="673"/>
      <c r="B16" s="460"/>
      <c r="C16" s="291"/>
      <c r="D16" s="198"/>
    </row>
    <row r="17" spans="1:6" s="282" customFormat="1" ht="20" customHeight="1" x14ac:dyDescent="0.2">
      <c r="A17" s="673"/>
      <c r="B17" s="682" t="s">
        <v>52</v>
      </c>
      <c r="C17" s="683"/>
      <c r="D17" s="684"/>
    </row>
    <row r="18" spans="1:6" s="282" customFormat="1" ht="20" customHeight="1" x14ac:dyDescent="0.2">
      <c r="A18" s="673"/>
      <c r="B18" s="194" t="s">
        <v>53</v>
      </c>
      <c r="C18" s="285"/>
      <c r="D18" s="286"/>
    </row>
    <row r="19" spans="1:6" s="282" customFormat="1" ht="20" customHeight="1" x14ac:dyDescent="0.2">
      <c r="A19" s="673"/>
      <c r="B19" s="194" t="s">
        <v>54</v>
      </c>
      <c r="C19" s="285"/>
      <c r="D19" s="286"/>
    </row>
    <row r="20" spans="1:6" ht="20" customHeight="1" x14ac:dyDescent="0.2">
      <c r="A20" s="673"/>
      <c r="B20" s="194" t="s">
        <v>377</v>
      </c>
      <c r="C20" s="285"/>
      <c r="D20" s="286"/>
    </row>
    <row r="21" spans="1:6" ht="20" customHeight="1" x14ac:dyDescent="0.2">
      <c r="A21" s="673"/>
      <c r="B21" s="194" t="s">
        <v>427</v>
      </c>
      <c r="C21" s="285"/>
      <c r="D21" s="286"/>
    </row>
    <row r="22" spans="1:6" ht="20" customHeight="1" thickBot="1" x14ac:dyDescent="0.25">
      <c r="A22" s="673"/>
      <c r="B22" s="199" t="s">
        <v>55</v>
      </c>
      <c r="C22" s="292">
        <f>SUM(C18:C21)</f>
        <v>0</v>
      </c>
      <c r="D22" s="293">
        <f>SUM(D18:D21)</f>
        <v>0</v>
      </c>
    </row>
    <row r="23" spans="1:6" ht="20" customHeight="1" x14ac:dyDescent="0.2">
      <c r="A23" s="673"/>
      <c r="B23" s="685" t="s">
        <v>459</v>
      </c>
      <c r="C23" s="686"/>
      <c r="D23" s="687"/>
    </row>
    <row r="24" spans="1:6" ht="20" customHeight="1" x14ac:dyDescent="0.2">
      <c r="A24" s="673"/>
      <c r="B24" s="688" t="s">
        <v>56</v>
      </c>
      <c r="C24" s="779"/>
      <c r="D24" s="689"/>
    </row>
    <row r="25" spans="1:6" ht="20" customHeight="1" x14ac:dyDescent="0.2">
      <c r="A25" s="673"/>
      <c r="B25" s="200" t="s">
        <v>57</v>
      </c>
      <c r="C25" s="294"/>
      <c r="D25" s="201"/>
    </row>
    <row r="26" spans="1:6" ht="20" customHeight="1" x14ac:dyDescent="0.2">
      <c r="A26" s="673"/>
      <c r="B26" s="200" t="s">
        <v>58</v>
      </c>
      <c r="C26" s="294"/>
      <c r="D26" s="201"/>
    </row>
    <row r="27" spans="1:6" ht="20" customHeight="1" x14ac:dyDescent="0.2">
      <c r="A27" s="673"/>
      <c r="B27" s="200" t="s">
        <v>59</v>
      </c>
      <c r="C27" s="294"/>
      <c r="D27" s="201"/>
    </row>
    <row r="28" spans="1:6" ht="20" customHeight="1" x14ac:dyDescent="0.2">
      <c r="A28" s="673"/>
      <c r="B28" s="200" t="s">
        <v>60</v>
      </c>
      <c r="C28" s="294"/>
      <c r="D28" s="201"/>
    </row>
    <row r="29" spans="1:6" ht="20" customHeight="1" x14ac:dyDescent="0.2">
      <c r="A29" s="673"/>
      <c r="B29" s="200" t="s">
        <v>61</v>
      </c>
      <c r="C29" s="294"/>
      <c r="D29" s="201"/>
      <c r="F29" s="295"/>
    </row>
    <row r="30" spans="1:6" ht="20" customHeight="1" x14ac:dyDescent="0.2">
      <c r="A30" s="673"/>
      <c r="B30" s="202" t="s">
        <v>62</v>
      </c>
      <c r="C30" s="294"/>
      <c r="D30" s="201"/>
    </row>
    <row r="31" spans="1:6" ht="20" customHeight="1" thickBot="1" x14ac:dyDescent="0.25">
      <c r="A31" s="673"/>
      <c r="B31" s="202" t="s">
        <v>63</v>
      </c>
      <c r="C31" s="296"/>
      <c r="D31" s="203"/>
    </row>
    <row r="32" spans="1:6" ht="20" customHeight="1" thickBot="1" x14ac:dyDescent="0.25">
      <c r="A32" s="673"/>
      <c r="B32" s="204" t="s">
        <v>64</v>
      </c>
      <c r="C32" s="297">
        <f>ROUND((((1+C6+C7+C12+C11)*(1+C14)*(1+C13))/(1-C22))-1,4)</f>
        <v>0</v>
      </c>
      <c r="D32" s="298">
        <f>ROUND((((1+D6+D7+D12+D11)*(1+D14)*(1+D13))/(1-D22))-1,4)</f>
        <v>0</v>
      </c>
    </row>
  </sheetData>
  <mergeCells count="11">
    <mergeCell ref="B1:D1"/>
    <mergeCell ref="E5:F5"/>
    <mergeCell ref="B10:D10"/>
    <mergeCell ref="B17:D17"/>
    <mergeCell ref="B23:D23"/>
    <mergeCell ref="B24:D24"/>
    <mergeCell ref="B2:D2"/>
    <mergeCell ref="A3:A32"/>
    <mergeCell ref="B3:B4"/>
    <mergeCell ref="C3:D3"/>
    <mergeCell ref="B5:D5"/>
  </mergeCells>
  <printOptions horizontalCentered="1"/>
  <pageMargins left="0.5" right="0.5" top="0.78740157480314998" bottom="0.59055118110236204" header="0.39370078740157499" footer="0.39370078740157499"/>
  <pageSetup paperSize="9" scale="90" orientation="portrait" r:id="rId1"/>
  <headerFooter>
    <oddFooter>&amp;L&amp;"Calibri,Regular"&amp;K000000&amp;P / &amp;N&amp;R&amp;"Calibri,Regular"&amp;K000000&amp;F \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07D56-6953-6546-9EE5-22A65C6F2963}">
  <sheetPr>
    <pageSetUpPr fitToPage="1"/>
  </sheetPr>
  <dimension ref="A1:J32"/>
  <sheetViews>
    <sheetView showGridLines="0" topLeftCell="A2" zoomScale="158" zoomScaleNormal="110" zoomScaleSheetLayoutView="90" workbookViewId="0"/>
  </sheetViews>
  <sheetFormatPr baseColWidth="10" defaultColWidth="10.6640625" defaultRowHeight="12" x14ac:dyDescent="0.2"/>
  <cols>
    <col min="1" max="1" width="2.6640625" style="278" customWidth="1"/>
    <col min="2" max="2" width="50.6640625" style="278" customWidth="1"/>
    <col min="3" max="3" width="22.6640625" style="299" customWidth="1"/>
    <col min="4" max="4" width="22.6640625" style="278" customWidth="1"/>
    <col min="5" max="255" width="10.6640625" style="278"/>
    <col min="256" max="256" width="2.6640625" style="278" customWidth="1"/>
    <col min="257" max="257" width="50.6640625" style="278" customWidth="1"/>
    <col min="258" max="259" width="18.6640625" style="278" customWidth="1"/>
    <col min="260" max="260" width="2.6640625" style="278" customWidth="1"/>
    <col min="261" max="511" width="10.6640625" style="278"/>
    <col min="512" max="512" width="2.6640625" style="278" customWidth="1"/>
    <col min="513" max="513" width="50.6640625" style="278" customWidth="1"/>
    <col min="514" max="515" width="18.6640625" style="278" customWidth="1"/>
    <col min="516" max="516" width="2.6640625" style="278" customWidth="1"/>
    <col min="517" max="767" width="10.6640625" style="278"/>
    <col min="768" max="768" width="2.6640625" style="278" customWidth="1"/>
    <col min="769" max="769" width="50.6640625" style="278" customWidth="1"/>
    <col min="770" max="771" width="18.6640625" style="278" customWidth="1"/>
    <col min="772" max="772" width="2.6640625" style="278" customWidth="1"/>
    <col min="773" max="1023" width="10.6640625" style="278"/>
    <col min="1024" max="1024" width="2.6640625" style="278" customWidth="1"/>
    <col min="1025" max="1025" width="50.6640625" style="278" customWidth="1"/>
    <col min="1026" max="1027" width="18.6640625" style="278" customWidth="1"/>
    <col min="1028" max="1028" width="2.6640625" style="278" customWidth="1"/>
    <col min="1029" max="1279" width="10.6640625" style="278"/>
    <col min="1280" max="1280" width="2.6640625" style="278" customWidth="1"/>
    <col min="1281" max="1281" width="50.6640625" style="278" customWidth="1"/>
    <col min="1282" max="1283" width="18.6640625" style="278" customWidth="1"/>
    <col min="1284" max="1284" width="2.6640625" style="278" customWidth="1"/>
    <col min="1285" max="1535" width="10.6640625" style="278"/>
    <col min="1536" max="1536" width="2.6640625" style="278" customWidth="1"/>
    <col min="1537" max="1537" width="50.6640625" style="278" customWidth="1"/>
    <col min="1538" max="1539" width="18.6640625" style="278" customWidth="1"/>
    <col min="1540" max="1540" width="2.6640625" style="278" customWidth="1"/>
    <col min="1541" max="1791" width="10.6640625" style="278"/>
    <col min="1792" max="1792" width="2.6640625" style="278" customWidth="1"/>
    <col min="1793" max="1793" width="50.6640625" style="278" customWidth="1"/>
    <col min="1794" max="1795" width="18.6640625" style="278" customWidth="1"/>
    <col min="1796" max="1796" width="2.6640625" style="278" customWidth="1"/>
    <col min="1797" max="2047" width="10.6640625" style="278"/>
    <col min="2048" max="2048" width="2.6640625" style="278" customWidth="1"/>
    <col min="2049" max="2049" width="50.6640625" style="278" customWidth="1"/>
    <col min="2050" max="2051" width="18.6640625" style="278" customWidth="1"/>
    <col min="2052" max="2052" width="2.6640625" style="278" customWidth="1"/>
    <col min="2053" max="2303" width="10.6640625" style="278"/>
    <col min="2304" max="2304" width="2.6640625" style="278" customWidth="1"/>
    <col min="2305" max="2305" width="50.6640625" style="278" customWidth="1"/>
    <col min="2306" max="2307" width="18.6640625" style="278" customWidth="1"/>
    <col min="2308" max="2308" width="2.6640625" style="278" customWidth="1"/>
    <col min="2309" max="2559" width="10.6640625" style="278"/>
    <col min="2560" max="2560" width="2.6640625" style="278" customWidth="1"/>
    <col min="2561" max="2561" width="50.6640625" style="278" customWidth="1"/>
    <col min="2562" max="2563" width="18.6640625" style="278" customWidth="1"/>
    <col min="2564" max="2564" width="2.6640625" style="278" customWidth="1"/>
    <col min="2565" max="2815" width="10.6640625" style="278"/>
    <col min="2816" max="2816" width="2.6640625" style="278" customWidth="1"/>
    <col min="2817" max="2817" width="50.6640625" style="278" customWidth="1"/>
    <col min="2818" max="2819" width="18.6640625" style="278" customWidth="1"/>
    <col min="2820" max="2820" width="2.6640625" style="278" customWidth="1"/>
    <col min="2821" max="3071" width="10.6640625" style="278"/>
    <col min="3072" max="3072" width="2.6640625" style="278" customWidth="1"/>
    <col min="3073" max="3073" width="50.6640625" style="278" customWidth="1"/>
    <col min="3074" max="3075" width="18.6640625" style="278" customWidth="1"/>
    <col min="3076" max="3076" width="2.6640625" style="278" customWidth="1"/>
    <col min="3077" max="3327" width="10.6640625" style="278"/>
    <col min="3328" max="3328" width="2.6640625" style="278" customWidth="1"/>
    <col min="3329" max="3329" width="50.6640625" style="278" customWidth="1"/>
    <col min="3330" max="3331" width="18.6640625" style="278" customWidth="1"/>
    <col min="3332" max="3332" width="2.6640625" style="278" customWidth="1"/>
    <col min="3333" max="3583" width="10.6640625" style="278"/>
    <col min="3584" max="3584" width="2.6640625" style="278" customWidth="1"/>
    <col min="3585" max="3585" width="50.6640625" style="278" customWidth="1"/>
    <col min="3586" max="3587" width="18.6640625" style="278" customWidth="1"/>
    <col min="3588" max="3588" width="2.6640625" style="278" customWidth="1"/>
    <col min="3589" max="3839" width="10.6640625" style="278"/>
    <col min="3840" max="3840" width="2.6640625" style="278" customWidth="1"/>
    <col min="3841" max="3841" width="50.6640625" style="278" customWidth="1"/>
    <col min="3842" max="3843" width="18.6640625" style="278" customWidth="1"/>
    <col min="3844" max="3844" width="2.6640625" style="278" customWidth="1"/>
    <col min="3845" max="4095" width="10.6640625" style="278"/>
    <col min="4096" max="4096" width="2.6640625" style="278" customWidth="1"/>
    <col min="4097" max="4097" width="50.6640625" style="278" customWidth="1"/>
    <col min="4098" max="4099" width="18.6640625" style="278" customWidth="1"/>
    <col min="4100" max="4100" width="2.6640625" style="278" customWidth="1"/>
    <col min="4101" max="4351" width="10.6640625" style="278"/>
    <col min="4352" max="4352" width="2.6640625" style="278" customWidth="1"/>
    <col min="4353" max="4353" width="50.6640625" style="278" customWidth="1"/>
    <col min="4354" max="4355" width="18.6640625" style="278" customWidth="1"/>
    <col min="4356" max="4356" width="2.6640625" style="278" customWidth="1"/>
    <col min="4357" max="4607" width="10.6640625" style="278"/>
    <col min="4608" max="4608" width="2.6640625" style="278" customWidth="1"/>
    <col min="4609" max="4609" width="50.6640625" style="278" customWidth="1"/>
    <col min="4610" max="4611" width="18.6640625" style="278" customWidth="1"/>
    <col min="4612" max="4612" width="2.6640625" style="278" customWidth="1"/>
    <col min="4613" max="4863" width="10.6640625" style="278"/>
    <col min="4864" max="4864" width="2.6640625" style="278" customWidth="1"/>
    <col min="4865" max="4865" width="50.6640625" style="278" customWidth="1"/>
    <col min="4866" max="4867" width="18.6640625" style="278" customWidth="1"/>
    <col min="4868" max="4868" width="2.6640625" style="278" customWidth="1"/>
    <col min="4869" max="5119" width="10.6640625" style="278"/>
    <col min="5120" max="5120" width="2.6640625" style="278" customWidth="1"/>
    <col min="5121" max="5121" width="50.6640625" style="278" customWidth="1"/>
    <col min="5122" max="5123" width="18.6640625" style="278" customWidth="1"/>
    <col min="5124" max="5124" width="2.6640625" style="278" customWidth="1"/>
    <col min="5125" max="5375" width="10.6640625" style="278"/>
    <col min="5376" max="5376" width="2.6640625" style="278" customWidth="1"/>
    <col min="5377" max="5377" width="50.6640625" style="278" customWidth="1"/>
    <col min="5378" max="5379" width="18.6640625" style="278" customWidth="1"/>
    <col min="5380" max="5380" width="2.6640625" style="278" customWidth="1"/>
    <col min="5381" max="5631" width="10.6640625" style="278"/>
    <col min="5632" max="5632" width="2.6640625" style="278" customWidth="1"/>
    <col min="5633" max="5633" width="50.6640625" style="278" customWidth="1"/>
    <col min="5634" max="5635" width="18.6640625" style="278" customWidth="1"/>
    <col min="5636" max="5636" width="2.6640625" style="278" customWidth="1"/>
    <col min="5637" max="5887" width="10.6640625" style="278"/>
    <col min="5888" max="5888" width="2.6640625" style="278" customWidth="1"/>
    <col min="5889" max="5889" width="50.6640625" style="278" customWidth="1"/>
    <col min="5890" max="5891" width="18.6640625" style="278" customWidth="1"/>
    <col min="5892" max="5892" width="2.6640625" style="278" customWidth="1"/>
    <col min="5893" max="6143" width="10.6640625" style="278"/>
    <col min="6144" max="6144" width="2.6640625" style="278" customWidth="1"/>
    <col min="6145" max="6145" width="50.6640625" style="278" customWidth="1"/>
    <col min="6146" max="6147" width="18.6640625" style="278" customWidth="1"/>
    <col min="6148" max="6148" width="2.6640625" style="278" customWidth="1"/>
    <col min="6149" max="6399" width="10.6640625" style="278"/>
    <col min="6400" max="6400" width="2.6640625" style="278" customWidth="1"/>
    <col min="6401" max="6401" width="50.6640625" style="278" customWidth="1"/>
    <col min="6402" max="6403" width="18.6640625" style="278" customWidth="1"/>
    <col min="6404" max="6404" width="2.6640625" style="278" customWidth="1"/>
    <col min="6405" max="6655" width="10.6640625" style="278"/>
    <col min="6656" max="6656" width="2.6640625" style="278" customWidth="1"/>
    <col min="6657" max="6657" width="50.6640625" style="278" customWidth="1"/>
    <col min="6658" max="6659" width="18.6640625" style="278" customWidth="1"/>
    <col min="6660" max="6660" width="2.6640625" style="278" customWidth="1"/>
    <col min="6661" max="6911" width="10.6640625" style="278"/>
    <col min="6912" max="6912" width="2.6640625" style="278" customWidth="1"/>
    <col min="6913" max="6913" width="50.6640625" style="278" customWidth="1"/>
    <col min="6914" max="6915" width="18.6640625" style="278" customWidth="1"/>
    <col min="6916" max="6916" width="2.6640625" style="278" customWidth="1"/>
    <col min="6917" max="7167" width="10.6640625" style="278"/>
    <col min="7168" max="7168" width="2.6640625" style="278" customWidth="1"/>
    <col min="7169" max="7169" width="50.6640625" style="278" customWidth="1"/>
    <col min="7170" max="7171" width="18.6640625" style="278" customWidth="1"/>
    <col min="7172" max="7172" width="2.6640625" style="278" customWidth="1"/>
    <col min="7173" max="7423" width="10.6640625" style="278"/>
    <col min="7424" max="7424" width="2.6640625" style="278" customWidth="1"/>
    <col min="7425" max="7425" width="50.6640625" style="278" customWidth="1"/>
    <col min="7426" max="7427" width="18.6640625" style="278" customWidth="1"/>
    <col min="7428" max="7428" width="2.6640625" style="278" customWidth="1"/>
    <col min="7429" max="7679" width="10.6640625" style="278"/>
    <col min="7680" max="7680" width="2.6640625" style="278" customWidth="1"/>
    <col min="7681" max="7681" width="50.6640625" style="278" customWidth="1"/>
    <col min="7682" max="7683" width="18.6640625" style="278" customWidth="1"/>
    <col min="7684" max="7684" width="2.6640625" style="278" customWidth="1"/>
    <col min="7685" max="7935" width="10.6640625" style="278"/>
    <col min="7936" max="7936" width="2.6640625" style="278" customWidth="1"/>
    <col min="7937" max="7937" width="50.6640625" style="278" customWidth="1"/>
    <col min="7938" max="7939" width="18.6640625" style="278" customWidth="1"/>
    <col min="7940" max="7940" width="2.6640625" style="278" customWidth="1"/>
    <col min="7941" max="8191" width="10.6640625" style="278"/>
    <col min="8192" max="8192" width="2.6640625" style="278" customWidth="1"/>
    <col min="8193" max="8193" width="50.6640625" style="278" customWidth="1"/>
    <col min="8194" max="8195" width="18.6640625" style="278" customWidth="1"/>
    <col min="8196" max="8196" width="2.6640625" style="278" customWidth="1"/>
    <col min="8197" max="8447" width="10.6640625" style="278"/>
    <col min="8448" max="8448" width="2.6640625" style="278" customWidth="1"/>
    <col min="8449" max="8449" width="50.6640625" style="278" customWidth="1"/>
    <col min="8450" max="8451" width="18.6640625" style="278" customWidth="1"/>
    <col min="8452" max="8452" width="2.6640625" style="278" customWidth="1"/>
    <col min="8453" max="8703" width="10.6640625" style="278"/>
    <col min="8704" max="8704" width="2.6640625" style="278" customWidth="1"/>
    <col min="8705" max="8705" width="50.6640625" style="278" customWidth="1"/>
    <col min="8706" max="8707" width="18.6640625" style="278" customWidth="1"/>
    <col min="8708" max="8708" width="2.6640625" style="278" customWidth="1"/>
    <col min="8709" max="8959" width="10.6640625" style="278"/>
    <col min="8960" max="8960" width="2.6640625" style="278" customWidth="1"/>
    <col min="8961" max="8961" width="50.6640625" style="278" customWidth="1"/>
    <col min="8962" max="8963" width="18.6640625" style="278" customWidth="1"/>
    <col min="8964" max="8964" width="2.6640625" style="278" customWidth="1"/>
    <col min="8965" max="9215" width="10.6640625" style="278"/>
    <col min="9216" max="9216" width="2.6640625" style="278" customWidth="1"/>
    <col min="9217" max="9217" width="50.6640625" style="278" customWidth="1"/>
    <col min="9218" max="9219" width="18.6640625" style="278" customWidth="1"/>
    <col min="9220" max="9220" width="2.6640625" style="278" customWidth="1"/>
    <col min="9221" max="9471" width="10.6640625" style="278"/>
    <col min="9472" max="9472" width="2.6640625" style="278" customWidth="1"/>
    <col min="9473" max="9473" width="50.6640625" style="278" customWidth="1"/>
    <col min="9474" max="9475" width="18.6640625" style="278" customWidth="1"/>
    <col min="9476" max="9476" width="2.6640625" style="278" customWidth="1"/>
    <col min="9477" max="9727" width="10.6640625" style="278"/>
    <col min="9728" max="9728" width="2.6640625" style="278" customWidth="1"/>
    <col min="9729" max="9729" width="50.6640625" style="278" customWidth="1"/>
    <col min="9730" max="9731" width="18.6640625" style="278" customWidth="1"/>
    <col min="9732" max="9732" width="2.6640625" style="278" customWidth="1"/>
    <col min="9733" max="9983" width="10.6640625" style="278"/>
    <col min="9984" max="9984" width="2.6640625" style="278" customWidth="1"/>
    <col min="9985" max="9985" width="50.6640625" style="278" customWidth="1"/>
    <col min="9986" max="9987" width="18.6640625" style="278" customWidth="1"/>
    <col min="9988" max="9988" width="2.6640625" style="278" customWidth="1"/>
    <col min="9989" max="10239" width="10.6640625" style="278"/>
    <col min="10240" max="10240" width="2.6640625" style="278" customWidth="1"/>
    <col min="10241" max="10241" width="50.6640625" style="278" customWidth="1"/>
    <col min="10242" max="10243" width="18.6640625" style="278" customWidth="1"/>
    <col min="10244" max="10244" width="2.6640625" style="278" customWidth="1"/>
    <col min="10245" max="10495" width="10.6640625" style="278"/>
    <col min="10496" max="10496" width="2.6640625" style="278" customWidth="1"/>
    <col min="10497" max="10497" width="50.6640625" style="278" customWidth="1"/>
    <col min="10498" max="10499" width="18.6640625" style="278" customWidth="1"/>
    <col min="10500" max="10500" width="2.6640625" style="278" customWidth="1"/>
    <col min="10501" max="10751" width="10.6640625" style="278"/>
    <col min="10752" max="10752" width="2.6640625" style="278" customWidth="1"/>
    <col min="10753" max="10753" width="50.6640625" style="278" customWidth="1"/>
    <col min="10754" max="10755" width="18.6640625" style="278" customWidth="1"/>
    <col min="10756" max="10756" width="2.6640625" style="278" customWidth="1"/>
    <col min="10757" max="11007" width="10.6640625" style="278"/>
    <col min="11008" max="11008" width="2.6640625" style="278" customWidth="1"/>
    <col min="11009" max="11009" width="50.6640625" style="278" customWidth="1"/>
    <col min="11010" max="11011" width="18.6640625" style="278" customWidth="1"/>
    <col min="11012" max="11012" width="2.6640625" style="278" customWidth="1"/>
    <col min="11013" max="11263" width="10.6640625" style="278"/>
    <col min="11264" max="11264" width="2.6640625" style="278" customWidth="1"/>
    <col min="11265" max="11265" width="50.6640625" style="278" customWidth="1"/>
    <col min="11266" max="11267" width="18.6640625" style="278" customWidth="1"/>
    <col min="11268" max="11268" width="2.6640625" style="278" customWidth="1"/>
    <col min="11269" max="11519" width="10.6640625" style="278"/>
    <col min="11520" max="11520" width="2.6640625" style="278" customWidth="1"/>
    <col min="11521" max="11521" width="50.6640625" style="278" customWidth="1"/>
    <col min="11522" max="11523" width="18.6640625" style="278" customWidth="1"/>
    <col min="11524" max="11524" width="2.6640625" style="278" customWidth="1"/>
    <col min="11525" max="11775" width="10.6640625" style="278"/>
    <col min="11776" max="11776" width="2.6640625" style="278" customWidth="1"/>
    <col min="11777" max="11777" width="50.6640625" style="278" customWidth="1"/>
    <col min="11778" max="11779" width="18.6640625" style="278" customWidth="1"/>
    <col min="11780" max="11780" width="2.6640625" style="278" customWidth="1"/>
    <col min="11781" max="12031" width="10.6640625" style="278"/>
    <col min="12032" max="12032" width="2.6640625" style="278" customWidth="1"/>
    <col min="12033" max="12033" width="50.6640625" style="278" customWidth="1"/>
    <col min="12034" max="12035" width="18.6640625" style="278" customWidth="1"/>
    <col min="12036" max="12036" width="2.6640625" style="278" customWidth="1"/>
    <col min="12037" max="12287" width="10.6640625" style="278"/>
    <col min="12288" max="12288" width="2.6640625" style="278" customWidth="1"/>
    <col min="12289" max="12289" width="50.6640625" style="278" customWidth="1"/>
    <col min="12290" max="12291" width="18.6640625" style="278" customWidth="1"/>
    <col min="12292" max="12292" width="2.6640625" style="278" customWidth="1"/>
    <col min="12293" max="12543" width="10.6640625" style="278"/>
    <col min="12544" max="12544" width="2.6640625" style="278" customWidth="1"/>
    <col min="12545" max="12545" width="50.6640625" style="278" customWidth="1"/>
    <col min="12546" max="12547" width="18.6640625" style="278" customWidth="1"/>
    <col min="12548" max="12548" width="2.6640625" style="278" customWidth="1"/>
    <col min="12549" max="12799" width="10.6640625" style="278"/>
    <col min="12800" max="12800" width="2.6640625" style="278" customWidth="1"/>
    <col min="12801" max="12801" width="50.6640625" style="278" customWidth="1"/>
    <col min="12802" max="12803" width="18.6640625" style="278" customWidth="1"/>
    <col min="12804" max="12804" width="2.6640625" style="278" customWidth="1"/>
    <col min="12805" max="13055" width="10.6640625" style="278"/>
    <col min="13056" max="13056" width="2.6640625" style="278" customWidth="1"/>
    <col min="13057" max="13057" width="50.6640625" style="278" customWidth="1"/>
    <col min="13058" max="13059" width="18.6640625" style="278" customWidth="1"/>
    <col min="13060" max="13060" width="2.6640625" style="278" customWidth="1"/>
    <col min="13061" max="13311" width="10.6640625" style="278"/>
    <col min="13312" max="13312" width="2.6640625" style="278" customWidth="1"/>
    <col min="13313" max="13313" width="50.6640625" style="278" customWidth="1"/>
    <col min="13314" max="13315" width="18.6640625" style="278" customWidth="1"/>
    <col min="13316" max="13316" width="2.6640625" style="278" customWidth="1"/>
    <col min="13317" max="13567" width="10.6640625" style="278"/>
    <col min="13568" max="13568" width="2.6640625" style="278" customWidth="1"/>
    <col min="13569" max="13569" width="50.6640625" style="278" customWidth="1"/>
    <col min="13570" max="13571" width="18.6640625" style="278" customWidth="1"/>
    <col min="13572" max="13572" width="2.6640625" style="278" customWidth="1"/>
    <col min="13573" max="13823" width="10.6640625" style="278"/>
    <col min="13824" max="13824" width="2.6640625" style="278" customWidth="1"/>
    <col min="13825" max="13825" width="50.6640625" style="278" customWidth="1"/>
    <col min="13826" max="13827" width="18.6640625" style="278" customWidth="1"/>
    <col min="13828" max="13828" width="2.6640625" style="278" customWidth="1"/>
    <col min="13829" max="14079" width="10.6640625" style="278"/>
    <col min="14080" max="14080" width="2.6640625" style="278" customWidth="1"/>
    <col min="14081" max="14081" width="50.6640625" style="278" customWidth="1"/>
    <col min="14082" max="14083" width="18.6640625" style="278" customWidth="1"/>
    <col min="14084" max="14084" width="2.6640625" style="278" customWidth="1"/>
    <col min="14085" max="14335" width="10.6640625" style="278"/>
    <col min="14336" max="14336" width="2.6640625" style="278" customWidth="1"/>
    <col min="14337" max="14337" width="50.6640625" style="278" customWidth="1"/>
    <col min="14338" max="14339" width="18.6640625" style="278" customWidth="1"/>
    <col min="14340" max="14340" width="2.6640625" style="278" customWidth="1"/>
    <col min="14341" max="14591" width="10.6640625" style="278"/>
    <col min="14592" max="14592" width="2.6640625" style="278" customWidth="1"/>
    <col min="14593" max="14593" width="50.6640625" style="278" customWidth="1"/>
    <col min="14594" max="14595" width="18.6640625" style="278" customWidth="1"/>
    <col min="14596" max="14596" width="2.6640625" style="278" customWidth="1"/>
    <col min="14597" max="14847" width="10.6640625" style="278"/>
    <col min="14848" max="14848" width="2.6640625" style="278" customWidth="1"/>
    <col min="14849" max="14849" width="50.6640625" style="278" customWidth="1"/>
    <col min="14850" max="14851" width="18.6640625" style="278" customWidth="1"/>
    <col min="14852" max="14852" width="2.6640625" style="278" customWidth="1"/>
    <col min="14853" max="15103" width="10.6640625" style="278"/>
    <col min="15104" max="15104" width="2.6640625" style="278" customWidth="1"/>
    <col min="15105" max="15105" width="50.6640625" style="278" customWidth="1"/>
    <col min="15106" max="15107" width="18.6640625" style="278" customWidth="1"/>
    <col min="15108" max="15108" width="2.6640625" style="278" customWidth="1"/>
    <col min="15109" max="15359" width="10.6640625" style="278"/>
    <col min="15360" max="15360" width="2.6640625" style="278" customWidth="1"/>
    <col min="15361" max="15361" width="50.6640625" style="278" customWidth="1"/>
    <col min="15362" max="15363" width="18.6640625" style="278" customWidth="1"/>
    <col min="15364" max="15364" width="2.6640625" style="278" customWidth="1"/>
    <col min="15365" max="15615" width="10.6640625" style="278"/>
    <col min="15616" max="15616" width="2.6640625" style="278" customWidth="1"/>
    <col min="15617" max="15617" width="50.6640625" style="278" customWidth="1"/>
    <col min="15618" max="15619" width="18.6640625" style="278" customWidth="1"/>
    <col min="15620" max="15620" width="2.6640625" style="278" customWidth="1"/>
    <col min="15621" max="15871" width="10.6640625" style="278"/>
    <col min="15872" max="15872" width="2.6640625" style="278" customWidth="1"/>
    <col min="15873" max="15873" width="50.6640625" style="278" customWidth="1"/>
    <col min="15874" max="15875" width="18.6640625" style="278" customWidth="1"/>
    <col min="15876" max="15876" width="2.6640625" style="278" customWidth="1"/>
    <col min="15877" max="16127" width="10.6640625" style="278"/>
    <col min="16128" max="16128" width="2.6640625" style="278" customWidth="1"/>
    <col min="16129" max="16129" width="50.6640625" style="278" customWidth="1"/>
    <col min="16130" max="16131" width="18.6640625" style="278" customWidth="1"/>
    <col min="16132" max="16132" width="2.6640625" style="278" customWidth="1"/>
    <col min="16133" max="16384" width="10.6640625" style="278"/>
  </cols>
  <sheetData>
    <row r="1" spans="1:10" ht="57" customHeight="1" thickBot="1" x14ac:dyDescent="0.25">
      <c r="B1" s="776"/>
      <c r="C1" s="777"/>
      <c r="D1" s="778"/>
    </row>
    <row r="2" spans="1:10" s="128" customFormat="1" ht="18.75" customHeight="1" thickBot="1" x14ac:dyDescent="0.2">
      <c r="A2" s="108"/>
      <c r="B2" s="501" t="s">
        <v>475</v>
      </c>
      <c r="C2" s="502"/>
      <c r="D2" s="503"/>
      <c r="E2" s="279"/>
      <c r="F2" s="279"/>
      <c r="G2" s="279"/>
      <c r="H2" s="279"/>
      <c r="I2" s="279"/>
      <c r="J2" s="279"/>
    </row>
    <row r="3" spans="1:10" s="280" customFormat="1" ht="20" customHeight="1" x14ac:dyDescent="0.2">
      <c r="A3" s="673"/>
      <c r="B3" s="674" t="s">
        <v>0</v>
      </c>
      <c r="C3" s="676" t="s">
        <v>10</v>
      </c>
      <c r="D3" s="677"/>
    </row>
    <row r="4" spans="1:10" s="280" customFormat="1" ht="20" customHeight="1" x14ac:dyDescent="0.2">
      <c r="A4" s="673"/>
      <c r="B4" s="675"/>
      <c r="C4" s="281" t="s">
        <v>43</v>
      </c>
      <c r="D4" s="251" t="s">
        <v>44</v>
      </c>
    </row>
    <row r="5" spans="1:10" s="282" customFormat="1" ht="20" customHeight="1" x14ac:dyDescent="0.2">
      <c r="A5" s="673"/>
      <c r="B5" s="678" t="s">
        <v>11</v>
      </c>
      <c r="C5" s="679"/>
      <c r="D5" s="680"/>
      <c r="E5" s="681"/>
      <c r="F5" s="681"/>
    </row>
    <row r="6" spans="1:10" ht="20" customHeight="1" x14ac:dyDescent="0.2">
      <c r="A6" s="673"/>
      <c r="B6" s="194" t="s">
        <v>45</v>
      </c>
      <c r="C6" s="283"/>
      <c r="D6" s="284"/>
    </row>
    <row r="7" spans="1:10" ht="20" customHeight="1" x14ac:dyDescent="0.2">
      <c r="A7" s="673"/>
      <c r="B7" s="194" t="s">
        <v>46</v>
      </c>
      <c r="C7" s="285"/>
      <c r="D7" s="286"/>
    </row>
    <row r="8" spans="1:10" ht="20" customHeight="1" x14ac:dyDescent="0.2">
      <c r="A8" s="673"/>
      <c r="B8" s="195" t="s">
        <v>12</v>
      </c>
      <c r="C8" s="287">
        <f>SUM(C6:C7)</f>
        <v>0</v>
      </c>
      <c r="D8" s="288">
        <f>SUM(D6:D7)</f>
        <v>0</v>
      </c>
    </row>
    <row r="9" spans="1:10" ht="20" customHeight="1" x14ac:dyDescent="0.2">
      <c r="A9" s="673"/>
      <c r="B9" s="460"/>
      <c r="C9" s="289"/>
      <c r="D9" s="196"/>
    </row>
    <row r="10" spans="1:10" s="282" customFormat="1" ht="20" customHeight="1" x14ac:dyDescent="0.2">
      <c r="A10" s="673"/>
      <c r="B10" s="682" t="s">
        <v>47</v>
      </c>
      <c r="C10" s="683"/>
      <c r="D10" s="684"/>
    </row>
    <row r="11" spans="1:10" s="282" customFormat="1" ht="20" customHeight="1" x14ac:dyDescent="0.2">
      <c r="A11" s="673"/>
      <c r="B11" s="194" t="s">
        <v>48</v>
      </c>
      <c r="C11" s="285"/>
      <c r="D11" s="290"/>
    </row>
    <row r="12" spans="1:10" s="282" customFormat="1" ht="20" customHeight="1" x14ac:dyDescent="0.2">
      <c r="A12" s="673"/>
      <c r="B12" s="194" t="s">
        <v>49</v>
      </c>
      <c r="C12" s="285"/>
      <c r="D12" s="290"/>
    </row>
    <row r="13" spans="1:10" s="282" customFormat="1" ht="20" customHeight="1" x14ac:dyDescent="0.2">
      <c r="A13" s="673"/>
      <c r="B13" s="194" t="s">
        <v>50</v>
      </c>
      <c r="C13" s="285"/>
      <c r="D13" s="290"/>
    </row>
    <row r="14" spans="1:10" s="282" customFormat="1" ht="20" customHeight="1" x14ac:dyDescent="0.2">
      <c r="A14" s="673"/>
      <c r="B14" s="197" t="s">
        <v>51</v>
      </c>
      <c r="C14" s="285"/>
      <c r="D14" s="290"/>
    </row>
    <row r="15" spans="1:10" s="282" customFormat="1" ht="20" customHeight="1" x14ac:dyDescent="0.2">
      <c r="A15" s="673"/>
      <c r="B15" s="195" t="s">
        <v>13</v>
      </c>
      <c r="C15" s="287">
        <f>SUM(C11:C14)</f>
        <v>0</v>
      </c>
      <c r="D15" s="288">
        <f>SUM(D11:D14)</f>
        <v>0</v>
      </c>
    </row>
    <row r="16" spans="1:10" s="282" customFormat="1" ht="20" customHeight="1" x14ac:dyDescent="0.2">
      <c r="A16" s="673"/>
      <c r="B16" s="460"/>
      <c r="C16" s="291"/>
      <c r="D16" s="198"/>
    </row>
    <row r="17" spans="1:6" s="282" customFormat="1" ht="20" customHeight="1" x14ac:dyDescent="0.2">
      <c r="A17" s="673"/>
      <c r="B17" s="682" t="s">
        <v>52</v>
      </c>
      <c r="C17" s="683"/>
      <c r="D17" s="684"/>
    </row>
    <row r="18" spans="1:6" s="282" customFormat="1" ht="20" customHeight="1" x14ac:dyDescent="0.2">
      <c r="A18" s="673"/>
      <c r="B18" s="194" t="s">
        <v>53</v>
      </c>
      <c r="C18" s="285"/>
      <c r="D18" s="286"/>
    </row>
    <row r="19" spans="1:6" s="282" customFormat="1" ht="20" customHeight="1" x14ac:dyDescent="0.2">
      <c r="A19" s="673"/>
      <c r="B19" s="194" t="s">
        <v>54</v>
      </c>
      <c r="C19" s="285"/>
      <c r="D19" s="286"/>
    </row>
    <row r="20" spans="1:6" ht="20" customHeight="1" x14ac:dyDescent="0.2">
      <c r="A20" s="673"/>
      <c r="B20" s="194" t="s">
        <v>377</v>
      </c>
      <c r="C20" s="285"/>
      <c r="D20" s="286"/>
    </row>
    <row r="21" spans="1:6" ht="20" customHeight="1" x14ac:dyDescent="0.2">
      <c r="A21" s="673"/>
      <c r="B21" s="194" t="s">
        <v>427</v>
      </c>
      <c r="C21" s="285"/>
      <c r="D21" s="286"/>
    </row>
    <row r="22" spans="1:6" ht="20" customHeight="1" thickBot="1" x14ac:dyDescent="0.25">
      <c r="A22" s="673"/>
      <c r="B22" s="199" t="s">
        <v>55</v>
      </c>
      <c r="C22" s="292">
        <f>SUM(C18:C21)</f>
        <v>0</v>
      </c>
      <c r="D22" s="293">
        <f>SUM(D18:D21)</f>
        <v>0</v>
      </c>
    </row>
    <row r="23" spans="1:6" ht="20" customHeight="1" x14ac:dyDescent="0.2">
      <c r="A23" s="673"/>
      <c r="B23" s="685" t="s">
        <v>459</v>
      </c>
      <c r="C23" s="686"/>
      <c r="D23" s="687"/>
    </row>
    <row r="24" spans="1:6" ht="20" customHeight="1" x14ac:dyDescent="0.2">
      <c r="A24" s="673"/>
      <c r="B24" s="688" t="s">
        <v>56</v>
      </c>
      <c r="C24" s="779"/>
      <c r="D24" s="689"/>
    </row>
    <row r="25" spans="1:6" ht="20" customHeight="1" x14ac:dyDescent="0.2">
      <c r="A25" s="673"/>
      <c r="B25" s="200" t="s">
        <v>57</v>
      </c>
      <c r="C25" s="294"/>
      <c r="D25" s="201"/>
    </row>
    <row r="26" spans="1:6" ht="20" customHeight="1" x14ac:dyDescent="0.2">
      <c r="A26" s="673"/>
      <c r="B26" s="200" t="s">
        <v>58</v>
      </c>
      <c r="C26" s="294"/>
      <c r="D26" s="201"/>
    </row>
    <row r="27" spans="1:6" ht="20" customHeight="1" x14ac:dyDescent="0.2">
      <c r="A27" s="673"/>
      <c r="B27" s="200" t="s">
        <v>59</v>
      </c>
      <c r="C27" s="294"/>
      <c r="D27" s="201"/>
    </row>
    <row r="28" spans="1:6" ht="20" customHeight="1" x14ac:dyDescent="0.2">
      <c r="A28" s="673"/>
      <c r="B28" s="200" t="s">
        <v>60</v>
      </c>
      <c r="C28" s="294"/>
      <c r="D28" s="201"/>
    </row>
    <row r="29" spans="1:6" ht="20" customHeight="1" x14ac:dyDescent="0.2">
      <c r="A29" s="673"/>
      <c r="B29" s="200" t="s">
        <v>61</v>
      </c>
      <c r="C29" s="294"/>
      <c r="D29" s="201"/>
      <c r="F29" s="295"/>
    </row>
    <row r="30" spans="1:6" ht="20" customHeight="1" x14ac:dyDescent="0.2">
      <c r="A30" s="673"/>
      <c r="B30" s="202" t="s">
        <v>62</v>
      </c>
      <c r="C30" s="294"/>
      <c r="D30" s="201"/>
    </row>
    <row r="31" spans="1:6" ht="20" customHeight="1" thickBot="1" x14ac:dyDescent="0.25">
      <c r="A31" s="673"/>
      <c r="B31" s="202" t="s">
        <v>63</v>
      </c>
      <c r="C31" s="296"/>
      <c r="D31" s="203"/>
    </row>
    <row r="32" spans="1:6" ht="20" customHeight="1" thickBot="1" x14ac:dyDescent="0.25">
      <c r="A32" s="673"/>
      <c r="B32" s="204" t="s">
        <v>64</v>
      </c>
      <c r="C32" s="297">
        <f>ROUND((((1+C6+C7+C12+C11)*(1+C14)*(1+C13))/(1-C22))-1,4)</f>
        <v>0</v>
      </c>
      <c r="D32" s="298">
        <f>ROUND((((1+D6+D7+D12+D11)*(1+D14)*(1+D13))/(1-D22))-1,4)</f>
        <v>0</v>
      </c>
    </row>
  </sheetData>
  <mergeCells count="11">
    <mergeCell ref="B1:D1"/>
    <mergeCell ref="E5:F5"/>
    <mergeCell ref="B10:D10"/>
    <mergeCell ref="B17:D17"/>
    <mergeCell ref="B23:D23"/>
    <mergeCell ref="B24:D24"/>
    <mergeCell ref="B2:D2"/>
    <mergeCell ref="A3:A32"/>
    <mergeCell ref="B3:B4"/>
    <mergeCell ref="C3:D3"/>
    <mergeCell ref="B5:D5"/>
  </mergeCells>
  <printOptions horizontalCentered="1"/>
  <pageMargins left="0.5" right="0.5" top="0.78740157480314998" bottom="0.59055118110236204" header="0.39370078740157499" footer="0.39370078740157499"/>
  <pageSetup paperSize="9" scale="90" orientation="portrait" r:id="rId1"/>
  <headerFooter>
    <oddFooter>&amp;L&amp;"Calibri,Regular"&amp;K000000&amp;P / &amp;N&amp;R&amp;"Calibri,Regular"&amp;K000000&amp;F \ &amp;A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FBBA-F9CD-9E42-894D-3166CF671D1A}">
  <dimension ref="A1:D53"/>
  <sheetViews>
    <sheetView showGridLines="0" zoomScale="173" zoomScaleNormal="110" zoomScaleSheetLayoutView="90" workbookViewId="0">
      <selection activeCell="C5" sqref="C5"/>
    </sheetView>
  </sheetViews>
  <sheetFormatPr baseColWidth="10" defaultColWidth="10.6640625" defaultRowHeight="12" x14ac:dyDescent="0.2"/>
  <cols>
    <col min="1" max="1" width="3.83203125" style="278" customWidth="1"/>
    <col min="2" max="2" width="110.5" style="278" customWidth="1"/>
    <col min="3" max="16384" width="10.6640625" style="278"/>
  </cols>
  <sheetData>
    <row r="1" spans="1:4" s="128" customFormat="1" ht="68" customHeight="1" thickBot="1" x14ac:dyDescent="0.2">
      <c r="A1" s="300"/>
      <c r="B1" s="301"/>
    </row>
    <row r="2" spans="1:4" s="128" customFormat="1" ht="18.75" customHeight="1" thickBot="1" x14ac:dyDescent="0.25">
      <c r="A2" s="279"/>
      <c r="B2" s="302" t="s">
        <v>476</v>
      </c>
      <c r="C2" s="279"/>
      <c r="D2" s="279"/>
    </row>
    <row r="3" spans="1:4" s="128" customFormat="1" ht="18.75" customHeight="1" thickBot="1" x14ac:dyDescent="0.25">
      <c r="A3" s="279"/>
      <c r="B3" s="302" t="s">
        <v>454</v>
      </c>
      <c r="C3" s="279"/>
      <c r="D3" s="279"/>
    </row>
    <row r="4" spans="1:4" x14ac:dyDescent="0.2">
      <c r="B4" s="205"/>
    </row>
    <row r="5" spans="1:4" x14ac:dyDescent="0.2">
      <c r="B5" s="206"/>
    </row>
    <row r="6" spans="1:4" x14ac:dyDescent="0.2">
      <c r="B6" s="206"/>
    </row>
    <row r="7" spans="1:4" x14ac:dyDescent="0.2">
      <c r="B7" s="206"/>
    </row>
    <row r="8" spans="1:4" x14ac:dyDescent="0.2">
      <c r="B8" s="206"/>
    </row>
    <row r="9" spans="1:4" x14ac:dyDescent="0.2">
      <c r="B9" s="206"/>
    </row>
    <row r="10" spans="1:4" x14ac:dyDescent="0.2">
      <c r="B10" s="206"/>
    </row>
    <row r="11" spans="1:4" x14ac:dyDescent="0.2">
      <c r="B11" s="206"/>
    </row>
    <row r="12" spans="1:4" x14ac:dyDescent="0.2">
      <c r="B12" s="206"/>
    </row>
    <row r="13" spans="1:4" x14ac:dyDescent="0.2">
      <c r="B13" s="206"/>
    </row>
    <row r="14" spans="1:4" x14ac:dyDescent="0.2">
      <c r="B14" s="206"/>
    </row>
    <row r="15" spans="1:4" x14ac:dyDescent="0.2">
      <c r="B15" s="206"/>
    </row>
    <row r="16" spans="1:4" x14ac:dyDescent="0.2">
      <c r="B16" s="206"/>
    </row>
    <row r="17" spans="2:2" x14ac:dyDescent="0.2">
      <c r="B17" s="206"/>
    </row>
    <row r="18" spans="2:2" x14ac:dyDescent="0.2">
      <c r="B18" s="206"/>
    </row>
    <row r="19" spans="2:2" x14ac:dyDescent="0.2">
      <c r="B19" s="206"/>
    </row>
    <row r="20" spans="2:2" x14ac:dyDescent="0.2">
      <c r="B20" s="206"/>
    </row>
    <row r="21" spans="2:2" x14ac:dyDescent="0.2">
      <c r="B21" s="206"/>
    </row>
    <row r="22" spans="2:2" x14ac:dyDescent="0.2">
      <c r="B22" s="206"/>
    </row>
    <row r="23" spans="2:2" x14ac:dyDescent="0.2">
      <c r="B23" s="206"/>
    </row>
    <row r="24" spans="2:2" x14ac:dyDescent="0.2">
      <c r="B24" s="206"/>
    </row>
    <row r="25" spans="2:2" x14ac:dyDescent="0.2">
      <c r="B25" s="206"/>
    </row>
    <row r="26" spans="2:2" x14ac:dyDescent="0.2">
      <c r="B26" s="206"/>
    </row>
    <row r="27" spans="2:2" x14ac:dyDescent="0.2">
      <c r="B27" s="206"/>
    </row>
    <row r="28" spans="2:2" x14ac:dyDescent="0.2">
      <c r="B28" s="206"/>
    </row>
    <row r="29" spans="2:2" x14ac:dyDescent="0.2">
      <c r="B29" s="206"/>
    </row>
    <row r="30" spans="2:2" x14ac:dyDescent="0.2">
      <c r="B30" s="206"/>
    </row>
    <row r="31" spans="2:2" x14ac:dyDescent="0.2">
      <c r="B31" s="206"/>
    </row>
    <row r="32" spans="2:2" x14ac:dyDescent="0.2">
      <c r="B32" s="206"/>
    </row>
    <row r="33" spans="2:2" x14ac:dyDescent="0.2">
      <c r="B33" s="206"/>
    </row>
    <row r="34" spans="2:2" x14ac:dyDescent="0.2">
      <c r="B34" s="206"/>
    </row>
    <row r="35" spans="2:2" x14ac:dyDescent="0.2">
      <c r="B35" s="206"/>
    </row>
    <row r="36" spans="2:2" x14ac:dyDescent="0.2">
      <c r="B36" s="206"/>
    </row>
    <row r="37" spans="2:2" x14ac:dyDescent="0.2">
      <c r="B37" s="206"/>
    </row>
    <row r="38" spans="2:2" x14ac:dyDescent="0.2">
      <c r="B38" s="206"/>
    </row>
    <row r="39" spans="2:2" x14ac:dyDescent="0.2">
      <c r="B39" s="206"/>
    </row>
    <row r="40" spans="2:2" x14ac:dyDescent="0.2">
      <c r="B40" s="206"/>
    </row>
    <row r="41" spans="2:2" x14ac:dyDescent="0.2">
      <c r="B41" s="206"/>
    </row>
    <row r="42" spans="2:2" x14ac:dyDescent="0.2">
      <c r="B42" s="206"/>
    </row>
    <row r="43" spans="2:2" x14ac:dyDescent="0.2">
      <c r="B43" s="206"/>
    </row>
    <row r="44" spans="2:2" x14ac:dyDescent="0.2">
      <c r="B44" s="206"/>
    </row>
    <row r="45" spans="2:2" x14ac:dyDescent="0.2">
      <c r="B45" s="206"/>
    </row>
    <row r="46" spans="2:2" x14ac:dyDescent="0.2">
      <c r="B46" s="206"/>
    </row>
    <row r="47" spans="2:2" x14ac:dyDescent="0.2">
      <c r="B47" s="206"/>
    </row>
    <row r="48" spans="2:2" x14ac:dyDescent="0.2">
      <c r="B48" s="206"/>
    </row>
    <row r="49" spans="2:2" x14ac:dyDescent="0.2">
      <c r="B49" s="206"/>
    </row>
    <row r="50" spans="2:2" x14ac:dyDescent="0.2">
      <c r="B50" s="206"/>
    </row>
    <row r="51" spans="2:2" x14ac:dyDescent="0.2">
      <c r="B51" s="206"/>
    </row>
    <row r="52" spans="2:2" x14ac:dyDescent="0.2">
      <c r="B52" s="206"/>
    </row>
    <row r="53" spans="2:2" ht="13" thickBot="1" x14ac:dyDescent="0.25">
      <c r="B53" s="207"/>
    </row>
  </sheetData>
  <printOptions horizontalCentered="1"/>
  <pageMargins left="0.5" right="0.5" top="0.78740157480314998" bottom="0.59055118110236204" header="0.39370078740157499" footer="0.39370078740157499"/>
  <pageSetup paperSize="9" scale="75" orientation="portrait" r:id="rId1"/>
  <headerFooter>
    <oddFooter>&amp;L&amp;"Calibri,Regular"&amp;K000000&amp;P / &amp;N&amp;R&amp;"Calibri,Regular"&amp;K000000&amp;F \ &amp;A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B98B-4CBD-CC47-B87E-F99A789AEDED}">
  <sheetPr>
    <pageSetUpPr fitToPage="1"/>
  </sheetPr>
  <dimension ref="A1:AG42"/>
  <sheetViews>
    <sheetView showGridLines="0" zoomScale="59" zoomScaleNormal="80" zoomScaleSheetLayoutView="125" workbookViewId="0">
      <pane xSplit="3" ySplit="4" topLeftCell="D13" activePane="bottomRight" state="frozen"/>
      <selection sqref="A1:J1"/>
      <selection pane="topRight" sqref="A1:J1"/>
      <selection pane="bottomLeft" sqref="A1:J1"/>
      <selection pane="bottomRight" activeCell="A2" sqref="A2:AA2"/>
    </sheetView>
  </sheetViews>
  <sheetFormatPr baseColWidth="10" defaultColWidth="8.83203125" defaultRowHeight="14" x14ac:dyDescent="0.2"/>
  <cols>
    <col min="1" max="1" width="8.83203125" style="128"/>
    <col min="2" max="2" width="60.6640625" style="128" customWidth="1"/>
    <col min="3" max="3" width="24.83203125" style="128" bestFit="1" customWidth="1"/>
    <col min="4" max="4" width="20.33203125" style="128" customWidth="1"/>
    <col min="5" max="5" width="22.1640625" style="128" customWidth="1"/>
    <col min="6" max="6" width="23.5" style="128" customWidth="1"/>
    <col min="7" max="7" width="22" style="128" customWidth="1"/>
    <col min="8" max="8" width="23" style="128" customWidth="1"/>
    <col min="9" max="9" width="20.83203125" style="128" customWidth="1"/>
    <col min="10" max="10" width="20" style="128" customWidth="1"/>
    <col min="11" max="11" width="20.33203125" style="128" customWidth="1"/>
    <col min="12" max="12" width="21.33203125" style="128" customWidth="1"/>
    <col min="13" max="26" width="21.1640625" style="128" customWidth="1"/>
    <col min="27" max="27" width="21.5" style="128" customWidth="1"/>
    <col min="28" max="28" width="14.6640625" style="128" customWidth="1"/>
    <col min="29" max="29" width="11.6640625" style="128" bestFit="1" customWidth="1"/>
    <col min="30" max="16384" width="8.83203125" style="128"/>
  </cols>
  <sheetData>
    <row r="1" spans="1:33" ht="108" customHeight="1" thickBot="1" x14ac:dyDescent="0.3">
      <c r="A1" s="208"/>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10"/>
      <c r="AC1" s="475"/>
      <c r="AD1" s="475"/>
      <c r="AE1" s="475"/>
      <c r="AF1" s="475"/>
      <c r="AG1" s="475"/>
    </row>
    <row r="2" spans="1:33" ht="52" customHeight="1" thickBot="1" x14ac:dyDescent="0.25">
      <c r="A2" s="780" t="s">
        <v>622</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2"/>
      <c r="AB2" s="217"/>
    </row>
    <row r="3" spans="1:33" ht="25.5" customHeight="1" x14ac:dyDescent="0.2">
      <c r="A3" s="704" t="s">
        <v>4</v>
      </c>
      <c r="B3" s="700" t="s">
        <v>0</v>
      </c>
      <c r="C3" s="700" t="s">
        <v>6</v>
      </c>
      <c r="D3" s="700" t="s">
        <v>20</v>
      </c>
      <c r="E3" s="700"/>
      <c r="F3" s="700"/>
      <c r="G3" s="700"/>
      <c r="H3" s="700"/>
      <c r="I3" s="700"/>
      <c r="J3" s="700"/>
      <c r="K3" s="700"/>
      <c r="L3" s="700"/>
      <c r="M3" s="700"/>
      <c r="N3" s="700"/>
      <c r="O3" s="700"/>
      <c r="P3" s="700"/>
      <c r="Q3" s="700"/>
      <c r="R3" s="700"/>
      <c r="S3" s="700"/>
      <c r="T3" s="700"/>
      <c r="U3" s="700"/>
      <c r="V3" s="700"/>
      <c r="W3" s="700"/>
      <c r="X3" s="700"/>
      <c r="Y3" s="700"/>
      <c r="Z3" s="700"/>
      <c r="AA3" s="701"/>
    </row>
    <row r="4" spans="1:33" ht="23.25" customHeight="1" thickBot="1" x14ac:dyDescent="0.25">
      <c r="A4" s="705"/>
      <c r="B4" s="706"/>
      <c r="C4" s="706"/>
      <c r="D4" s="235">
        <v>1</v>
      </c>
      <c r="E4" s="235">
        <v>2</v>
      </c>
      <c r="F4" s="235">
        <v>3</v>
      </c>
      <c r="G4" s="235">
        <v>4</v>
      </c>
      <c r="H4" s="235">
        <v>5</v>
      </c>
      <c r="I4" s="235">
        <v>6</v>
      </c>
      <c r="J4" s="235">
        <v>7</v>
      </c>
      <c r="K4" s="235">
        <v>8</v>
      </c>
      <c r="L4" s="235">
        <v>9</v>
      </c>
      <c r="M4" s="235">
        <v>10</v>
      </c>
      <c r="N4" s="235">
        <v>11</v>
      </c>
      <c r="O4" s="235">
        <v>12</v>
      </c>
      <c r="P4" s="235">
        <v>13</v>
      </c>
      <c r="Q4" s="235">
        <v>14</v>
      </c>
      <c r="R4" s="235">
        <v>15</v>
      </c>
      <c r="S4" s="235">
        <v>16</v>
      </c>
      <c r="T4" s="235">
        <v>17</v>
      </c>
      <c r="U4" s="235">
        <v>18</v>
      </c>
      <c r="V4" s="235">
        <v>19</v>
      </c>
      <c r="W4" s="235">
        <v>20</v>
      </c>
      <c r="X4" s="235">
        <v>21</v>
      </c>
      <c r="Y4" s="235">
        <v>22</v>
      </c>
      <c r="Z4" s="235">
        <v>23</v>
      </c>
      <c r="AA4" s="236">
        <v>24</v>
      </c>
    </row>
    <row r="5" spans="1:33" ht="24" customHeight="1" thickBot="1" x14ac:dyDescent="0.25">
      <c r="A5" s="232" t="str">
        <f>'ANEXO 2'!A5:G5</f>
        <v>1. EQUIPES OPERACIONAIS PARA OS SERVIÇOS</v>
      </c>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4"/>
    </row>
    <row r="6" spans="1:33" ht="29" customHeight="1" x14ac:dyDescent="0.2">
      <c r="A6" s="702" t="s">
        <v>14</v>
      </c>
      <c r="B6" s="703" t="str">
        <f>'ANEXO 2'!D6</f>
        <v>Equipe LEVE DIURNA - SEGUNDA À SABADO</v>
      </c>
      <c r="C6" s="218">
        <v>1</v>
      </c>
      <c r="D6" s="219">
        <f t="shared" ref="D6:I6" si="0">$C$6/24</f>
        <v>4.1666666666666664E-2</v>
      </c>
      <c r="E6" s="219">
        <f t="shared" si="0"/>
        <v>4.1666666666666664E-2</v>
      </c>
      <c r="F6" s="219">
        <f t="shared" si="0"/>
        <v>4.1666666666666664E-2</v>
      </c>
      <c r="G6" s="219">
        <f t="shared" si="0"/>
        <v>4.1666666666666664E-2</v>
      </c>
      <c r="H6" s="219">
        <f t="shared" si="0"/>
        <v>4.1666666666666664E-2</v>
      </c>
      <c r="I6" s="219">
        <f t="shared" si="0"/>
        <v>4.1666666666666664E-2</v>
      </c>
      <c r="J6" s="219">
        <f t="shared" ref="J6:AA6" si="1">$C$6/24</f>
        <v>4.1666666666666664E-2</v>
      </c>
      <c r="K6" s="219">
        <f t="shared" si="1"/>
        <v>4.1666666666666664E-2</v>
      </c>
      <c r="L6" s="219">
        <f t="shared" si="1"/>
        <v>4.1666666666666664E-2</v>
      </c>
      <c r="M6" s="219">
        <f t="shared" si="1"/>
        <v>4.1666666666666664E-2</v>
      </c>
      <c r="N6" s="219">
        <f t="shared" si="1"/>
        <v>4.1666666666666664E-2</v>
      </c>
      <c r="O6" s="219">
        <f t="shared" si="1"/>
        <v>4.1666666666666664E-2</v>
      </c>
      <c r="P6" s="219">
        <f t="shared" si="1"/>
        <v>4.1666666666666664E-2</v>
      </c>
      <c r="Q6" s="219">
        <f t="shared" si="1"/>
        <v>4.1666666666666664E-2</v>
      </c>
      <c r="R6" s="219">
        <f t="shared" si="1"/>
        <v>4.1666666666666664E-2</v>
      </c>
      <c r="S6" s="219">
        <f t="shared" si="1"/>
        <v>4.1666666666666664E-2</v>
      </c>
      <c r="T6" s="219">
        <f t="shared" si="1"/>
        <v>4.1666666666666664E-2</v>
      </c>
      <c r="U6" s="219">
        <f t="shared" si="1"/>
        <v>4.1666666666666664E-2</v>
      </c>
      <c r="V6" s="219">
        <f t="shared" si="1"/>
        <v>4.1666666666666664E-2</v>
      </c>
      <c r="W6" s="219">
        <f t="shared" si="1"/>
        <v>4.1666666666666664E-2</v>
      </c>
      <c r="X6" s="219">
        <f t="shared" si="1"/>
        <v>4.1666666666666664E-2</v>
      </c>
      <c r="Y6" s="219">
        <f t="shared" si="1"/>
        <v>4.1666666666666664E-2</v>
      </c>
      <c r="Z6" s="219">
        <f t="shared" si="1"/>
        <v>4.1666666666666664E-2</v>
      </c>
      <c r="AA6" s="220">
        <f t="shared" si="1"/>
        <v>4.1666666666666664E-2</v>
      </c>
      <c r="AC6" s="211"/>
    </row>
    <row r="7" spans="1:33" ht="29" customHeight="1" x14ac:dyDescent="0.2">
      <c r="A7" s="694"/>
      <c r="B7" s="695"/>
      <c r="C7" s="221">
        <f>'ANEXO 2'!J6</f>
        <v>0</v>
      </c>
      <c r="D7" s="222">
        <f t="shared" ref="D7:I7" si="2">D6*$C$7</f>
        <v>0</v>
      </c>
      <c r="E7" s="222">
        <f t="shared" si="2"/>
        <v>0</v>
      </c>
      <c r="F7" s="222">
        <f t="shared" si="2"/>
        <v>0</v>
      </c>
      <c r="G7" s="222">
        <f t="shared" si="2"/>
        <v>0</v>
      </c>
      <c r="H7" s="222">
        <f t="shared" si="2"/>
        <v>0</v>
      </c>
      <c r="I7" s="222">
        <f t="shared" si="2"/>
        <v>0</v>
      </c>
      <c r="J7" s="222">
        <f t="shared" ref="J7:AA7" si="3">J6*$C$7</f>
        <v>0</v>
      </c>
      <c r="K7" s="222">
        <f t="shared" si="3"/>
        <v>0</v>
      </c>
      <c r="L7" s="222">
        <f t="shared" si="3"/>
        <v>0</v>
      </c>
      <c r="M7" s="222">
        <f t="shared" si="3"/>
        <v>0</v>
      </c>
      <c r="N7" s="222">
        <f t="shared" si="3"/>
        <v>0</v>
      </c>
      <c r="O7" s="222">
        <f t="shared" si="3"/>
        <v>0</v>
      </c>
      <c r="P7" s="222">
        <f t="shared" si="3"/>
        <v>0</v>
      </c>
      <c r="Q7" s="222">
        <f t="shared" si="3"/>
        <v>0</v>
      </c>
      <c r="R7" s="222">
        <f t="shared" si="3"/>
        <v>0</v>
      </c>
      <c r="S7" s="222">
        <f t="shared" si="3"/>
        <v>0</v>
      </c>
      <c r="T7" s="222">
        <f t="shared" si="3"/>
        <v>0</v>
      </c>
      <c r="U7" s="222">
        <f t="shared" si="3"/>
        <v>0</v>
      </c>
      <c r="V7" s="222">
        <f t="shared" si="3"/>
        <v>0</v>
      </c>
      <c r="W7" s="222">
        <f t="shared" si="3"/>
        <v>0</v>
      </c>
      <c r="X7" s="222">
        <f t="shared" si="3"/>
        <v>0</v>
      </c>
      <c r="Y7" s="222">
        <f t="shared" si="3"/>
        <v>0</v>
      </c>
      <c r="Z7" s="222">
        <f t="shared" si="3"/>
        <v>0</v>
      </c>
      <c r="AA7" s="223">
        <f t="shared" si="3"/>
        <v>0</v>
      </c>
      <c r="AC7" s="211"/>
    </row>
    <row r="8" spans="1:33" ht="29" customHeight="1" x14ac:dyDescent="0.2">
      <c r="A8" s="690" t="s">
        <v>16</v>
      </c>
      <c r="B8" s="692" t="str">
        <f>'ANEXO 2'!D7</f>
        <v>Equipe LEVE NOTURNA - SEGUNDA À SABADO</v>
      </c>
      <c r="C8" s="224">
        <v>1</v>
      </c>
      <c r="D8" s="225">
        <f t="shared" ref="D8:I8" si="4">$C$8/24</f>
        <v>4.1666666666666664E-2</v>
      </c>
      <c r="E8" s="225">
        <f t="shared" si="4"/>
        <v>4.1666666666666664E-2</v>
      </c>
      <c r="F8" s="225">
        <f t="shared" si="4"/>
        <v>4.1666666666666664E-2</v>
      </c>
      <c r="G8" s="225">
        <f t="shared" si="4"/>
        <v>4.1666666666666664E-2</v>
      </c>
      <c r="H8" s="225">
        <f t="shared" si="4"/>
        <v>4.1666666666666664E-2</v>
      </c>
      <c r="I8" s="225">
        <f t="shared" si="4"/>
        <v>4.1666666666666664E-2</v>
      </c>
      <c r="J8" s="225">
        <f t="shared" ref="J8:AA8" si="5">$C$8/24</f>
        <v>4.1666666666666664E-2</v>
      </c>
      <c r="K8" s="225">
        <f t="shared" si="5"/>
        <v>4.1666666666666664E-2</v>
      </c>
      <c r="L8" s="225">
        <f t="shared" si="5"/>
        <v>4.1666666666666664E-2</v>
      </c>
      <c r="M8" s="225">
        <f t="shared" si="5"/>
        <v>4.1666666666666664E-2</v>
      </c>
      <c r="N8" s="225">
        <f t="shared" si="5"/>
        <v>4.1666666666666664E-2</v>
      </c>
      <c r="O8" s="225">
        <f t="shared" si="5"/>
        <v>4.1666666666666664E-2</v>
      </c>
      <c r="P8" s="225">
        <f t="shared" si="5"/>
        <v>4.1666666666666664E-2</v>
      </c>
      <c r="Q8" s="225">
        <f t="shared" si="5"/>
        <v>4.1666666666666664E-2</v>
      </c>
      <c r="R8" s="225">
        <f t="shared" si="5"/>
        <v>4.1666666666666664E-2</v>
      </c>
      <c r="S8" s="225">
        <f t="shared" si="5"/>
        <v>4.1666666666666664E-2</v>
      </c>
      <c r="T8" s="225">
        <f t="shared" si="5"/>
        <v>4.1666666666666664E-2</v>
      </c>
      <c r="U8" s="225">
        <f t="shared" si="5"/>
        <v>4.1666666666666664E-2</v>
      </c>
      <c r="V8" s="225">
        <f t="shared" si="5"/>
        <v>4.1666666666666664E-2</v>
      </c>
      <c r="W8" s="225">
        <f t="shared" si="5"/>
        <v>4.1666666666666664E-2</v>
      </c>
      <c r="X8" s="225">
        <f t="shared" si="5"/>
        <v>4.1666666666666664E-2</v>
      </c>
      <c r="Y8" s="225">
        <f t="shared" si="5"/>
        <v>4.1666666666666664E-2</v>
      </c>
      <c r="Z8" s="225">
        <f t="shared" si="5"/>
        <v>4.1666666666666664E-2</v>
      </c>
      <c r="AA8" s="226">
        <f t="shared" si="5"/>
        <v>4.1666666666666664E-2</v>
      </c>
      <c r="AC8" s="211"/>
    </row>
    <row r="9" spans="1:33" ht="29" customHeight="1" x14ac:dyDescent="0.2">
      <c r="A9" s="694"/>
      <c r="B9" s="695"/>
      <c r="C9" s="227">
        <f>'ANEXO 2'!J7</f>
        <v>0</v>
      </c>
      <c r="D9" s="222">
        <f t="shared" ref="D9:I9" si="6">D8*$C$9</f>
        <v>0</v>
      </c>
      <c r="E9" s="222">
        <f t="shared" si="6"/>
        <v>0</v>
      </c>
      <c r="F9" s="222">
        <f t="shared" si="6"/>
        <v>0</v>
      </c>
      <c r="G9" s="222">
        <f t="shared" si="6"/>
        <v>0</v>
      </c>
      <c r="H9" s="222">
        <f t="shared" si="6"/>
        <v>0</v>
      </c>
      <c r="I9" s="222">
        <f t="shared" si="6"/>
        <v>0</v>
      </c>
      <c r="J9" s="222">
        <f t="shared" ref="J9:AA9" si="7">J8*$C$9</f>
        <v>0</v>
      </c>
      <c r="K9" s="222">
        <f t="shared" si="7"/>
        <v>0</v>
      </c>
      <c r="L9" s="222">
        <f t="shared" si="7"/>
        <v>0</v>
      </c>
      <c r="M9" s="222">
        <f t="shared" si="7"/>
        <v>0</v>
      </c>
      <c r="N9" s="222">
        <f t="shared" si="7"/>
        <v>0</v>
      </c>
      <c r="O9" s="222">
        <f t="shared" si="7"/>
        <v>0</v>
      </c>
      <c r="P9" s="222">
        <f t="shared" si="7"/>
        <v>0</v>
      </c>
      <c r="Q9" s="222">
        <f t="shared" si="7"/>
        <v>0</v>
      </c>
      <c r="R9" s="222">
        <f t="shared" si="7"/>
        <v>0</v>
      </c>
      <c r="S9" s="222">
        <f t="shared" si="7"/>
        <v>0</v>
      </c>
      <c r="T9" s="222">
        <f t="shared" si="7"/>
        <v>0</v>
      </c>
      <c r="U9" s="222">
        <f t="shared" si="7"/>
        <v>0</v>
      </c>
      <c r="V9" s="222">
        <f t="shared" si="7"/>
        <v>0</v>
      </c>
      <c r="W9" s="222">
        <f t="shared" si="7"/>
        <v>0</v>
      </c>
      <c r="X9" s="222">
        <f t="shared" si="7"/>
        <v>0</v>
      </c>
      <c r="Y9" s="222">
        <f t="shared" si="7"/>
        <v>0</v>
      </c>
      <c r="Z9" s="222">
        <f t="shared" si="7"/>
        <v>0</v>
      </c>
      <c r="AA9" s="223">
        <f t="shared" si="7"/>
        <v>0</v>
      </c>
      <c r="AC9" s="211"/>
    </row>
    <row r="10" spans="1:33" ht="29" customHeight="1" x14ac:dyDescent="0.2">
      <c r="A10" s="690" t="s">
        <v>19</v>
      </c>
      <c r="B10" s="692" t="str">
        <f>'ANEXO 2'!D8</f>
        <v>Equipe PESADA DIURNA - SEGUNDA À SABADO</v>
      </c>
      <c r="C10" s="224">
        <v>1</v>
      </c>
      <c r="D10" s="225">
        <f t="shared" ref="D10:I10" si="8">$C$10/24</f>
        <v>4.1666666666666664E-2</v>
      </c>
      <c r="E10" s="225">
        <f t="shared" si="8"/>
        <v>4.1666666666666664E-2</v>
      </c>
      <c r="F10" s="225">
        <f t="shared" si="8"/>
        <v>4.1666666666666664E-2</v>
      </c>
      <c r="G10" s="225">
        <f t="shared" si="8"/>
        <v>4.1666666666666664E-2</v>
      </c>
      <c r="H10" s="225">
        <f t="shared" si="8"/>
        <v>4.1666666666666664E-2</v>
      </c>
      <c r="I10" s="225">
        <f t="shared" si="8"/>
        <v>4.1666666666666664E-2</v>
      </c>
      <c r="J10" s="225">
        <f t="shared" ref="J10:AA10" si="9">$C$10/24</f>
        <v>4.1666666666666664E-2</v>
      </c>
      <c r="K10" s="225">
        <f t="shared" si="9"/>
        <v>4.1666666666666664E-2</v>
      </c>
      <c r="L10" s="225">
        <f t="shared" si="9"/>
        <v>4.1666666666666664E-2</v>
      </c>
      <c r="M10" s="225">
        <f t="shared" si="9"/>
        <v>4.1666666666666664E-2</v>
      </c>
      <c r="N10" s="225">
        <f t="shared" si="9"/>
        <v>4.1666666666666664E-2</v>
      </c>
      <c r="O10" s="225">
        <f t="shared" si="9"/>
        <v>4.1666666666666664E-2</v>
      </c>
      <c r="P10" s="225">
        <f t="shared" si="9"/>
        <v>4.1666666666666664E-2</v>
      </c>
      <c r="Q10" s="225">
        <f t="shared" si="9"/>
        <v>4.1666666666666664E-2</v>
      </c>
      <c r="R10" s="225">
        <f t="shared" si="9"/>
        <v>4.1666666666666664E-2</v>
      </c>
      <c r="S10" s="225">
        <f t="shared" si="9"/>
        <v>4.1666666666666664E-2</v>
      </c>
      <c r="T10" s="225">
        <f t="shared" si="9"/>
        <v>4.1666666666666664E-2</v>
      </c>
      <c r="U10" s="225">
        <f t="shared" si="9"/>
        <v>4.1666666666666664E-2</v>
      </c>
      <c r="V10" s="225">
        <f t="shared" si="9"/>
        <v>4.1666666666666664E-2</v>
      </c>
      <c r="W10" s="225">
        <f t="shared" si="9"/>
        <v>4.1666666666666664E-2</v>
      </c>
      <c r="X10" s="225">
        <f t="shared" si="9"/>
        <v>4.1666666666666664E-2</v>
      </c>
      <c r="Y10" s="225">
        <f t="shared" si="9"/>
        <v>4.1666666666666664E-2</v>
      </c>
      <c r="Z10" s="225">
        <f t="shared" si="9"/>
        <v>4.1666666666666664E-2</v>
      </c>
      <c r="AA10" s="226">
        <f t="shared" si="9"/>
        <v>4.1666666666666664E-2</v>
      </c>
      <c r="AC10" s="211"/>
    </row>
    <row r="11" spans="1:33" ht="29" customHeight="1" x14ac:dyDescent="0.2">
      <c r="A11" s="694"/>
      <c r="B11" s="695"/>
      <c r="C11" s="227">
        <f>'ANEXO 2'!J8</f>
        <v>0</v>
      </c>
      <c r="D11" s="222">
        <f t="shared" ref="D11:I11" si="10">D10*$C$11</f>
        <v>0</v>
      </c>
      <c r="E11" s="222">
        <f t="shared" si="10"/>
        <v>0</v>
      </c>
      <c r="F11" s="222">
        <f t="shared" si="10"/>
        <v>0</v>
      </c>
      <c r="G11" s="222">
        <f t="shared" si="10"/>
        <v>0</v>
      </c>
      <c r="H11" s="222">
        <f t="shared" si="10"/>
        <v>0</v>
      </c>
      <c r="I11" s="222">
        <f t="shared" si="10"/>
        <v>0</v>
      </c>
      <c r="J11" s="222">
        <f t="shared" ref="J11:AA11" si="11">J10*$C$11</f>
        <v>0</v>
      </c>
      <c r="K11" s="222">
        <f t="shared" si="11"/>
        <v>0</v>
      </c>
      <c r="L11" s="222">
        <f t="shared" si="11"/>
        <v>0</v>
      </c>
      <c r="M11" s="222">
        <f t="shared" si="11"/>
        <v>0</v>
      </c>
      <c r="N11" s="222">
        <f t="shared" si="11"/>
        <v>0</v>
      </c>
      <c r="O11" s="222">
        <f t="shared" si="11"/>
        <v>0</v>
      </c>
      <c r="P11" s="222">
        <f t="shared" si="11"/>
        <v>0</v>
      </c>
      <c r="Q11" s="222">
        <f t="shared" si="11"/>
        <v>0</v>
      </c>
      <c r="R11" s="222">
        <f t="shared" si="11"/>
        <v>0</v>
      </c>
      <c r="S11" s="222">
        <f t="shared" si="11"/>
        <v>0</v>
      </c>
      <c r="T11" s="222">
        <f t="shared" si="11"/>
        <v>0</v>
      </c>
      <c r="U11" s="222">
        <f t="shared" si="11"/>
        <v>0</v>
      </c>
      <c r="V11" s="222">
        <f t="shared" si="11"/>
        <v>0</v>
      </c>
      <c r="W11" s="222">
        <f t="shared" si="11"/>
        <v>0</v>
      </c>
      <c r="X11" s="222">
        <f t="shared" si="11"/>
        <v>0</v>
      </c>
      <c r="Y11" s="222">
        <f t="shared" si="11"/>
        <v>0</v>
      </c>
      <c r="Z11" s="222">
        <f t="shared" si="11"/>
        <v>0</v>
      </c>
      <c r="AA11" s="223">
        <f t="shared" si="11"/>
        <v>0</v>
      </c>
      <c r="AC11" s="211"/>
    </row>
    <row r="12" spans="1:33" ht="29" customHeight="1" x14ac:dyDescent="0.2">
      <c r="A12" s="690" t="s">
        <v>22</v>
      </c>
      <c r="B12" s="692" t="str">
        <f>'ANEXO 2'!D9</f>
        <v>Equipe PESADA NOTURNA - SEGUNDA À SABADO</v>
      </c>
      <c r="C12" s="224">
        <v>1</v>
      </c>
      <c r="D12" s="225">
        <f t="shared" ref="D12:I12" si="12">$C$12/24</f>
        <v>4.1666666666666664E-2</v>
      </c>
      <c r="E12" s="225">
        <f t="shared" si="12"/>
        <v>4.1666666666666664E-2</v>
      </c>
      <c r="F12" s="225">
        <f t="shared" si="12"/>
        <v>4.1666666666666664E-2</v>
      </c>
      <c r="G12" s="225">
        <f t="shared" si="12"/>
        <v>4.1666666666666664E-2</v>
      </c>
      <c r="H12" s="225">
        <f t="shared" si="12"/>
        <v>4.1666666666666664E-2</v>
      </c>
      <c r="I12" s="225">
        <f t="shared" si="12"/>
        <v>4.1666666666666664E-2</v>
      </c>
      <c r="J12" s="225">
        <f t="shared" ref="J12:AA12" si="13">$C$12/24</f>
        <v>4.1666666666666664E-2</v>
      </c>
      <c r="K12" s="225">
        <f t="shared" si="13"/>
        <v>4.1666666666666664E-2</v>
      </c>
      <c r="L12" s="225">
        <f t="shared" si="13"/>
        <v>4.1666666666666664E-2</v>
      </c>
      <c r="M12" s="225">
        <f t="shared" si="13"/>
        <v>4.1666666666666664E-2</v>
      </c>
      <c r="N12" s="225">
        <f t="shared" si="13"/>
        <v>4.1666666666666664E-2</v>
      </c>
      <c r="O12" s="225">
        <f t="shared" si="13"/>
        <v>4.1666666666666664E-2</v>
      </c>
      <c r="P12" s="225">
        <f t="shared" si="13"/>
        <v>4.1666666666666664E-2</v>
      </c>
      <c r="Q12" s="225">
        <f t="shared" si="13"/>
        <v>4.1666666666666664E-2</v>
      </c>
      <c r="R12" s="225">
        <f t="shared" si="13"/>
        <v>4.1666666666666664E-2</v>
      </c>
      <c r="S12" s="225">
        <f t="shared" si="13"/>
        <v>4.1666666666666664E-2</v>
      </c>
      <c r="T12" s="225">
        <f t="shared" si="13"/>
        <v>4.1666666666666664E-2</v>
      </c>
      <c r="U12" s="225">
        <f t="shared" si="13"/>
        <v>4.1666666666666664E-2</v>
      </c>
      <c r="V12" s="225">
        <f t="shared" si="13"/>
        <v>4.1666666666666664E-2</v>
      </c>
      <c r="W12" s="225">
        <f t="shared" si="13"/>
        <v>4.1666666666666664E-2</v>
      </c>
      <c r="X12" s="225">
        <f t="shared" si="13"/>
        <v>4.1666666666666664E-2</v>
      </c>
      <c r="Y12" s="225">
        <f t="shared" si="13"/>
        <v>4.1666666666666664E-2</v>
      </c>
      <c r="Z12" s="225">
        <f t="shared" si="13"/>
        <v>4.1666666666666664E-2</v>
      </c>
      <c r="AA12" s="226">
        <f t="shared" si="13"/>
        <v>4.1666666666666664E-2</v>
      </c>
      <c r="AC12" s="211"/>
    </row>
    <row r="13" spans="1:33" ht="29" customHeight="1" x14ac:dyDescent="0.2">
      <c r="A13" s="694"/>
      <c r="B13" s="695"/>
      <c r="C13" s="227">
        <f>'ANEXO 2'!J9</f>
        <v>0</v>
      </c>
      <c r="D13" s="222">
        <f t="shared" ref="D13:I13" si="14">D12*$C$13</f>
        <v>0</v>
      </c>
      <c r="E13" s="222">
        <f t="shared" si="14"/>
        <v>0</v>
      </c>
      <c r="F13" s="222">
        <f t="shared" si="14"/>
        <v>0</v>
      </c>
      <c r="G13" s="222">
        <f t="shared" si="14"/>
        <v>0</v>
      </c>
      <c r="H13" s="222">
        <f t="shared" si="14"/>
        <v>0</v>
      </c>
      <c r="I13" s="222">
        <f t="shared" si="14"/>
        <v>0</v>
      </c>
      <c r="J13" s="222">
        <f t="shared" ref="J13:AA13" si="15">J12*$C$13</f>
        <v>0</v>
      </c>
      <c r="K13" s="222">
        <f t="shared" si="15"/>
        <v>0</v>
      </c>
      <c r="L13" s="222">
        <f t="shared" si="15"/>
        <v>0</v>
      </c>
      <c r="M13" s="222">
        <f t="shared" si="15"/>
        <v>0</v>
      </c>
      <c r="N13" s="222">
        <f t="shared" si="15"/>
        <v>0</v>
      </c>
      <c r="O13" s="222">
        <f t="shared" si="15"/>
        <v>0</v>
      </c>
      <c r="P13" s="222">
        <f t="shared" si="15"/>
        <v>0</v>
      </c>
      <c r="Q13" s="222">
        <f t="shared" si="15"/>
        <v>0</v>
      </c>
      <c r="R13" s="222">
        <f t="shared" si="15"/>
        <v>0</v>
      </c>
      <c r="S13" s="222">
        <f t="shared" si="15"/>
        <v>0</v>
      </c>
      <c r="T13" s="222">
        <f t="shared" si="15"/>
        <v>0</v>
      </c>
      <c r="U13" s="222">
        <f t="shared" si="15"/>
        <v>0</v>
      </c>
      <c r="V13" s="222">
        <f t="shared" si="15"/>
        <v>0</v>
      </c>
      <c r="W13" s="222">
        <f t="shared" si="15"/>
        <v>0</v>
      </c>
      <c r="X13" s="222">
        <f t="shared" si="15"/>
        <v>0</v>
      </c>
      <c r="Y13" s="222">
        <f t="shared" si="15"/>
        <v>0</v>
      </c>
      <c r="Z13" s="222">
        <f t="shared" si="15"/>
        <v>0</v>
      </c>
      <c r="AA13" s="223">
        <f t="shared" si="15"/>
        <v>0</v>
      </c>
      <c r="AC13" s="211"/>
    </row>
    <row r="14" spans="1:33" ht="29" customHeight="1" x14ac:dyDescent="0.2">
      <c r="A14" s="690" t="s">
        <v>29</v>
      </c>
      <c r="B14" s="692" t="str">
        <f>'ANEXO 2'!D10</f>
        <v>Equipe LEVE DIURNA - DOMINGOS E FERIADOS</v>
      </c>
      <c r="C14" s="224">
        <v>1</v>
      </c>
      <c r="D14" s="225">
        <f t="shared" ref="D14:I14" si="16">$C$14/24</f>
        <v>4.1666666666666664E-2</v>
      </c>
      <c r="E14" s="225">
        <f t="shared" si="16"/>
        <v>4.1666666666666664E-2</v>
      </c>
      <c r="F14" s="225">
        <f t="shared" si="16"/>
        <v>4.1666666666666664E-2</v>
      </c>
      <c r="G14" s="225">
        <f t="shared" si="16"/>
        <v>4.1666666666666664E-2</v>
      </c>
      <c r="H14" s="225">
        <f t="shared" si="16"/>
        <v>4.1666666666666664E-2</v>
      </c>
      <c r="I14" s="225">
        <f t="shared" si="16"/>
        <v>4.1666666666666664E-2</v>
      </c>
      <c r="J14" s="225">
        <f t="shared" ref="J14:AA14" si="17">$C$14/24</f>
        <v>4.1666666666666664E-2</v>
      </c>
      <c r="K14" s="225">
        <f t="shared" si="17"/>
        <v>4.1666666666666664E-2</v>
      </c>
      <c r="L14" s="225">
        <f t="shared" si="17"/>
        <v>4.1666666666666664E-2</v>
      </c>
      <c r="M14" s="225">
        <f t="shared" si="17"/>
        <v>4.1666666666666664E-2</v>
      </c>
      <c r="N14" s="225">
        <f t="shared" si="17"/>
        <v>4.1666666666666664E-2</v>
      </c>
      <c r="O14" s="225">
        <f t="shared" si="17"/>
        <v>4.1666666666666664E-2</v>
      </c>
      <c r="P14" s="225">
        <f t="shared" si="17"/>
        <v>4.1666666666666664E-2</v>
      </c>
      <c r="Q14" s="225">
        <f t="shared" si="17"/>
        <v>4.1666666666666664E-2</v>
      </c>
      <c r="R14" s="225">
        <f t="shared" si="17"/>
        <v>4.1666666666666664E-2</v>
      </c>
      <c r="S14" s="225">
        <f t="shared" si="17"/>
        <v>4.1666666666666664E-2</v>
      </c>
      <c r="T14" s="225">
        <f t="shared" si="17"/>
        <v>4.1666666666666664E-2</v>
      </c>
      <c r="U14" s="225">
        <f t="shared" si="17"/>
        <v>4.1666666666666664E-2</v>
      </c>
      <c r="V14" s="225">
        <f t="shared" si="17"/>
        <v>4.1666666666666664E-2</v>
      </c>
      <c r="W14" s="225">
        <f t="shared" si="17"/>
        <v>4.1666666666666664E-2</v>
      </c>
      <c r="X14" s="225">
        <f t="shared" si="17"/>
        <v>4.1666666666666664E-2</v>
      </c>
      <c r="Y14" s="225">
        <f t="shared" si="17"/>
        <v>4.1666666666666664E-2</v>
      </c>
      <c r="Z14" s="225">
        <f t="shared" si="17"/>
        <v>4.1666666666666664E-2</v>
      </c>
      <c r="AA14" s="226">
        <f t="shared" si="17"/>
        <v>4.1666666666666664E-2</v>
      </c>
      <c r="AC14" s="211"/>
    </row>
    <row r="15" spans="1:33" ht="29" customHeight="1" x14ac:dyDescent="0.2">
      <c r="A15" s="694"/>
      <c r="B15" s="695"/>
      <c r="C15" s="227">
        <f>'ANEXO 2'!J10</f>
        <v>0</v>
      </c>
      <c r="D15" s="222">
        <f t="shared" ref="D15:I15" si="18">D14*$C$15</f>
        <v>0</v>
      </c>
      <c r="E15" s="222">
        <f t="shared" si="18"/>
        <v>0</v>
      </c>
      <c r="F15" s="222">
        <f t="shared" si="18"/>
        <v>0</v>
      </c>
      <c r="G15" s="222">
        <f t="shared" si="18"/>
        <v>0</v>
      </c>
      <c r="H15" s="222">
        <f t="shared" si="18"/>
        <v>0</v>
      </c>
      <c r="I15" s="222">
        <f t="shared" si="18"/>
        <v>0</v>
      </c>
      <c r="J15" s="222">
        <f t="shared" ref="J15:AA15" si="19">J14*$C$15</f>
        <v>0</v>
      </c>
      <c r="K15" s="222">
        <f t="shared" si="19"/>
        <v>0</v>
      </c>
      <c r="L15" s="222">
        <f t="shared" si="19"/>
        <v>0</v>
      </c>
      <c r="M15" s="222">
        <f t="shared" si="19"/>
        <v>0</v>
      </c>
      <c r="N15" s="222">
        <f t="shared" si="19"/>
        <v>0</v>
      </c>
      <c r="O15" s="222">
        <f t="shared" si="19"/>
        <v>0</v>
      </c>
      <c r="P15" s="222">
        <f t="shared" si="19"/>
        <v>0</v>
      </c>
      <c r="Q15" s="222">
        <f t="shared" si="19"/>
        <v>0</v>
      </c>
      <c r="R15" s="222">
        <f t="shared" si="19"/>
        <v>0</v>
      </c>
      <c r="S15" s="222">
        <f t="shared" si="19"/>
        <v>0</v>
      </c>
      <c r="T15" s="222">
        <f t="shared" si="19"/>
        <v>0</v>
      </c>
      <c r="U15" s="222">
        <f t="shared" si="19"/>
        <v>0</v>
      </c>
      <c r="V15" s="222">
        <f t="shared" si="19"/>
        <v>0</v>
      </c>
      <c r="W15" s="222">
        <f t="shared" si="19"/>
        <v>0</v>
      </c>
      <c r="X15" s="222">
        <f t="shared" si="19"/>
        <v>0</v>
      </c>
      <c r="Y15" s="222">
        <f t="shared" si="19"/>
        <v>0</v>
      </c>
      <c r="Z15" s="222">
        <f t="shared" si="19"/>
        <v>0</v>
      </c>
      <c r="AA15" s="223">
        <f t="shared" si="19"/>
        <v>0</v>
      </c>
      <c r="AC15" s="211"/>
    </row>
    <row r="16" spans="1:33" ht="29" customHeight="1" x14ac:dyDescent="0.2">
      <c r="A16" s="690" t="s">
        <v>40</v>
      </c>
      <c r="B16" s="692" t="str">
        <f>'ANEXO 2'!D11</f>
        <v>Equipe PESADA DIURNA - DOMINGOS E FERIADOS</v>
      </c>
      <c r="C16" s="224">
        <v>1</v>
      </c>
      <c r="D16" s="225">
        <f t="shared" ref="D16:I16" si="20">$C$16/24</f>
        <v>4.1666666666666664E-2</v>
      </c>
      <c r="E16" s="225">
        <f t="shared" si="20"/>
        <v>4.1666666666666664E-2</v>
      </c>
      <c r="F16" s="225">
        <f t="shared" si="20"/>
        <v>4.1666666666666664E-2</v>
      </c>
      <c r="G16" s="225">
        <f t="shared" si="20"/>
        <v>4.1666666666666664E-2</v>
      </c>
      <c r="H16" s="225">
        <f t="shared" si="20"/>
        <v>4.1666666666666664E-2</v>
      </c>
      <c r="I16" s="225">
        <f t="shared" si="20"/>
        <v>4.1666666666666664E-2</v>
      </c>
      <c r="J16" s="225">
        <f t="shared" ref="J16:AA16" si="21">$C$16/24</f>
        <v>4.1666666666666664E-2</v>
      </c>
      <c r="K16" s="225">
        <f t="shared" si="21"/>
        <v>4.1666666666666664E-2</v>
      </c>
      <c r="L16" s="225">
        <f t="shared" si="21"/>
        <v>4.1666666666666664E-2</v>
      </c>
      <c r="M16" s="225">
        <f t="shared" si="21"/>
        <v>4.1666666666666664E-2</v>
      </c>
      <c r="N16" s="225">
        <f t="shared" si="21"/>
        <v>4.1666666666666664E-2</v>
      </c>
      <c r="O16" s="225">
        <f t="shared" si="21"/>
        <v>4.1666666666666664E-2</v>
      </c>
      <c r="P16" s="225">
        <f t="shared" si="21"/>
        <v>4.1666666666666664E-2</v>
      </c>
      <c r="Q16" s="225">
        <f t="shared" si="21"/>
        <v>4.1666666666666664E-2</v>
      </c>
      <c r="R16" s="225">
        <f t="shared" si="21"/>
        <v>4.1666666666666664E-2</v>
      </c>
      <c r="S16" s="225">
        <f t="shared" si="21"/>
        <v>4.1666666666666664E-2</v>
      </c>
      <c r="T16" s="225">
        <f t="shared" si="21"/>
        <v>4.1666666666666664E-2</v>
      </c>
      <c r="U16" s="225">
        <f t="shared" si="21"/>
        <v>4.1666666666666664E-2</v>
      </c>
      <c r="V16" s="225">
        <f t="shared" si="21"/>
        <v>4.1666666666666664E-2</v>
      </c>
      <c r="W16" s="225">
        <f t="shared" si="21"/>
        <v>4.1666666666666664E-2</v>
      </c>
      <c r="X16" s="225">
        <f t="shared" si="21"/>
        <v>4.1666666666666664E-2</v>
      </c>
      <c r="Y16" s="225">
        <f t="shared" si="21"/>
        <v>4.1666666666666664E-2</v>
      </c>
      <c r="Z16" s="225">
        <f t="shared" si="21"/>
        <v>4.1666666666666664E-2</v>
      </c>
      <c r="AA16" s="226">
        <f t="shared" si="21"/>
        <v>4.1666666666666664E-2</v>
      </c>
    </row>
    <row r="17" spans="1:29" ht="29" customHeight="1" x14ac:dyDescent="0.2">
      <c r="A17" s="694"/>
      <c r="B17" s="695"/>
      <c r="C17" s="227">
        <f>'ANEXO 2'!J11</f>
        <v>0</v>
      </c>
      <c r="D17" s="222">
        <f t="shared" ref="D17:I17" si="22">D16*$C$17</f>
        <v>0</v>
      </c>
      <c r="E17" s="222">
        <f t="shared" si="22"/>
        <v>0</v>
      </c>
      <c r="F17" s="222">
        <f t="shared" si="22"/>
        <v>0</v>
      </c>
      <c r="G17" s="222">
        <f t="shared" si="22"/>
        <v>0</v>
      </c>
      <c r="H17" s="222">
        <f t="shared" si="22"/>
        <v>0</v>
      </c>
      <c r="I17" s="222">
        <f t="shared" si="22"/>
        <v>0</v>
      </c>
      <c r="J17" s="222">
        <f t="shared" ref="J17:AA17" si="23">J16*$C$17</f>
        <v>0</v>
      </c>
      <c r="K17" s="222">
        <f t="shared" si="23"/>
        <v>0</v>
      </c>
      <c r="L17" s="222">
        <f t="shared" si="23"/>
        <v>0</v>
      </c>
      <c r="M17" s="222">
        <f t="shared" si="23"/>
        <v>0</v>
      </c>
      <c r="N17" s="222">
        <f t="shared" si="23"/>
        <v>0</v>
      </c>
      <c r="O17" s="222">
        <f t="shared" si="23"/>
        <v>0</v>
      </c>
      <c r="P17" s="222">
        <f t="shared" si="23"/>
        <v>0</v>
      </c>
      <c r="Q17" s="222">
        <f t="shared" si="23"/>
        <v>0</v>
      </c>
      <c r="R17" s="222">
        <f t="shared" si="23"/>
        <v>0</v>
      </c>
      <c r="S17" s="222">
        <f t="shared" si="23"/>
        <v>0</v>
      </c>
      <c r="T17" s="222">
        <f t="shared" si="23"/>
        <v>0</v>
      </c>
      <c r="U17" s="222">
        <f t="shared" si="23"/>
        <v>0</v>
      </c>
      <c r="V17" s="222">
        <f t="shared" si="23"/>
        <v>0</v>
      </c>
      <c r="W17" s="222">
        <f t="shared" si="23"/>
        <v>0</v>
      </c>
      <c r="X17" s="222">
        <f t="shared" si="23"/>
        <v>0</v>
      </c>
      <c r="Y17" s="222">
        <f t="shared" si="23"/>
        <v>0</v>
      </c>
      <c r="Z17" s="222">
        <f t="shared" si="23"/>
        <v>0</v>
      </c>
      <c r="AA17" s="223">
        <f t="shared" si="23"/>
        <v>0</v>
      </c>
      <c r="AC17" s="211"/>
    </row>
    <row r="18" spans="1:29" ht="29" customHeight="1" x14ac:dyDescent="0.2">
      <c r="A18" s="690" t="s">
        <v>371</v>
      </c>
      <c r="B18" s="692" t="str">
        <f>'ANEXO 2'!D12</f>
        <v>Equipe LEVE NOTURNA - DOMINGOS E FERIADOS</v>
      </c>
      <c r="C18" s="224">
        <v>1</v>
      </c>
      <c r="D18" s="225">
        <f t="shared" ref="D18:I18" si="24">$C$16/24</f>
        <v>4.1666666666666664E-2</v>
      </c>
      <c r="E18" s="225">
        <f t="shared" si="24"/>
        <v>4.1666666666666664E-2</v>
      </c>
      <c r="F18" s="225">
        <f t="shared" si="24"/>
        <v>4.1666666666666664E-2</v>
      </c>
      <c r="G18" s="225">
        <f t="shared" si="24"/>
        <v>4.1666666666666664E-2</v>
      </c>
      <c r="H18" s="225">
        <f t="shared" si="24"/>
        <v>4.1666666666666664E-2</v>
      </c>
      <c r="I18" s="225">
        <f t="shared" si="24"/>
        <v>4.1666666666666664E-2</v>
      </c>
      <c r="J18" s="225">
        <f t="shared" ref="J18:AA18" si="25">$C$16/24</f>
        <v>4.1666666666666664E-2</v>
      </c>
      <c r="K18" s="225">
        <f t="shared" si="25"/>
        <v>4.1666666666666664E-2</v>
      </c>
      <c r="L18" s="225">
        <f t="shared" si="25"/>
        <v>4.1666666666666664E-2</v>
      </c>
      <c r="M18" s="225">
        <f t="shared" si="25"/>
        <v>4.1666666666666664E-2</v>
      </c>
      <c r="N18" s="225">
        <f t="shared" si="25"/>
        <v>4.1666666666666664E-2</v>
      </c>
      <c r="O18" s="225">
        <f t="shared" si="25"/>
        <v>4.1666666666666664E-2</v>
      </c>
      <c r="P18" s="225">
        <f t="shared" si="25"/>
        <v>4.1666666666666664E-2</v>
      </c>
      <c r="Q18" s="225">
        <f t="shared" si="25"/>
        <v>4.1666666666666664E-2</v>
      </c>
      <c r="R18" s="225">
        <f t="shared" si="25"/>
        <v>4.1666666666666664E-2</v>
      </c>
      <c r="S18" s="225">
        <f t="shared" si="25"/>
        <v>4.1666666666666664E-2</v>
      </c>
      <c r="T18" s="225">
        <f t="shared" si="25"/>
        <v>4.1666666666666664E-2</v>
      </c>
      <c r="U18" s="225">
        <f t="shared" si="25"/>
        <v>4.1666666666666664E-2</v>
      </c>
      <c r="V18" s="225">
        <f t="shared" si="25"/>
        <v>4.1666666666666664E-2</v>
      </c>
      <c r="W18" s="225">
        <f t="shared" si="25"/>
        <v>4.1666666666666664E-2</v>
      </c>
      <c r="X18" s="225">
        <f t="shared" si="25"/>
        <v>4.1666666666666664E-2</v>
      </c>
      <c r="Y18" s="225">
        <f t="shared" si="25"/>
        <v>4.1666666666666664E-2</v>
      </c>
      <c r="Z18" s="225">
        <f t="shared" si="25"/>
        <v>4.1666666666666664E-2</v>
      </c>
      <c r="AA18" s="226">
        <f t="shared" si="25"/>
        <v>4.1666666666666664E-2</v>
      </c>
      <c r="AC18" s="211"/>
    </row>
    <row r="19" spans="1:29" ht="29" customHeight="1" x14ac:dyDescent="0.2">
      <c r="A19" s="694"/>
      <c r="B19" s="695"/>
      <c r="C19" s="227">
        <f>'ANEXO 2'!J12</f>
        <v>0</v>
      </c>
      <c r="D19" s="222">
        <f t="shared" ref="D19:I19" si="26">D18*$C$19</f>
        <v>0</v>
      </c>
      <c r="E19" s="222">
        <f t="shared" si="26"/>
        <v>0</v>
      </c>
      <c r="F19" s="222">
        <f t="shared" si="26"/>
        <v>0</v>
      </c>
      <c r="G19" s="222">
        <f t="shared" si="26"/>
        <v>0</v>
      </c>
      <c r="H19" s="222">
        <f t="shared" si="26"/>
        <v>0</v>
      </c>
      <c r="I19" s="222">
        <f t="shared" si="26"/>
        <v>0</v>
      </c>
      <c r="J19" s="222">
        <f t="shared" ref="J19:AA19" si="27">J18*$C$19</f>
        <v>0</v>
      </c>
      <c r="K19" s="222">
        <f t="shared" si="27"/>
        <v>0</v>
      </c>
      <c r="L19" s="222">
        <f t="shared" si="27"/>
        <v>0</v>
      </c>
      <c r="M19" s="222">
        <f t="shared" si="27"/>
        <v>0</v>
      </c>
      <c r="N19" s="222">
        <f t="shared" si="27"/>
        <v>0</v>
      </c>
      <c r="O19" s="222">
        <f t="shared" si="27"/>
        <v>0</v>
      </c>
      <c r="P19" s="222">
        <f t="shared" si="27"/>
        <v>0</v>
      </c>
      <c r="Q19" s="222">
        <f t="shared" si="27"/>
        <v>0</v>
      </c>
      <c r="R19" s="222">
        <f t="shared" si="27"/>
        <v>0</v>
      </c>
      <c r="S19" s="222">
        <f t="shared" si="27"/>
        <v>0</v>
      </c>
      <c r="T19" s="222">
        <f t="shared" si="27"/>
        <v>0</v>
      </c>
      <c r="U19" s="222">
        <f t="shared" si="27"/>
        <v>0</v>
      </c>
      <c r="V19" s="222">
        <f t="shared" si="27"/>
        <v>0</v>
      </c>
      <c r="W19" s="222">
        <f t="shared" si="27"/>
        <v>0</v>
      </c>
      <c r="X19" s="222">
        <f t="shared" si="27"/>
        <v>0</v>
      </c>
      <c r="Y19" s="222">
        <f t="shared" si="27"/>
        <v>0</v>
      </c>
      <c r="Z19" s="222">
        <f t="shared" si="27"/>
        <v>0</v>
      </c>
      <c r="AA19" s="223">
        <f t="shared" si="27"/>
        <v>0</v>
      </c>
      <c r="AC19" s="211"/>
    </row>
    <row r="20" spans="1:29" ht="29" customHeight="1" x14ac:dyDescent="0.2">
      <c r="A20" s="690" t="s">
        <v>373</v>
      </c>
      <c r="B20" s="692" t="str">
        <f>'ANEXO 2'!D13</f>
        <v>Equipe PESADA NOTURNA - DOMINGOS E FERIADOS</v>
      </c>
      <c r="C20" s="224">
        <v>1</v>
      </c>
      <c r="D20" s="225">
        <f t="shared" ref="D20:I20" si="28">$C$16/24</f>
        <v>4.1666666666666664E-2</v>
      </c>
      <c r="E20" s="225">
        <f t="shared" si="28"/>
        <v>4.1666666666666664E-2</v>
      </c>
      <c r="F20" s="225">
        <f t="shared" si="28"/>
        <v>4.1666666666666664E-2</v>
      </c>
      <c r="G20" s="225">
        <f t="shared" si="28"/>
        <v>4.1666666666666664E-2</v>
      </c>
      <c r="H20" s="225">
        <f t="shared" si="28"/>
        <v>4.1666666666666664E-2</v>
      </c>
      <c r="I20" s="225">
        <f t="shared" si="28"/>
        <v>4.1666666666666664E-2</v>
      </c>
      <c r="J20" s="225">
        <f t="shared" ref="J20:AA20" si="29">$C$16/24</f>
        <v>4.1666666666666664E-2</v>
      </c>
      <c r="K20" s="225">
        <f t="shared" si="29"/>
        <v>4.1666666666666664E-2</v>
      </c>
      <c r="L20" s="225">
        <f t="shared" si="29"/>
        <v>4.1666666666666664E-2</v>
      </c>
      <c r="M20" s="225">
        <f t="shared" si="29"/>
        <v>4.1666666666666664E-2</v>
      </c>
      <c r="N20" s="225">
        <f t="shared" si="29"/>
        <v>4.1666666666666664E-2</v>
      </c>
      <c r="O20" s="225">
        <f t="shared" si="29"/>
        <v>4.1666666666666664E-2</v>
      </c>
      <c r="P20" s="225">
        <f t="shared" si="29"/>
        <v>4.1666666666666664E-2</v>
      </c>
      <c r="Q20" s="225">
        <f t="shared" si="29"/>
        <v>4.1666666666666664E-2</v>
      </c>
      <c r="R20" s="225">
        <f t="shared" si="29"/>
        <v>4.1666666666666664E-2</v>
      </c>
      <c r="S20" s="225">
        <f t="shared" si="29"/>
        <v>4.1666666666666664E-2</v>
      </c>
      <c r="T20" s="225">
        <f t="shared" si="29"/>
        <v>4.1666666666666664E-2</v>
      </c>
      <c r="U20" s="225">
        <f t="shared" si="29"/>
        <v>4.1666666666666664E-2</v>
      </c>
      <c r="V20" s="225">
        <f t="shared" si="29"/>
        <v>4.1666666666666664E-2</v>
      </c>
      <c r="W20" s="225">
        <f t="shared" si="29"/>
        <v>4.1666666666666664E-2</v>
      </c>
      <c r="X20" s="225">
        <f t="shared" si="29"/>
        <v>4.1666666666666664E-2</v>
      </c>
      <c r="Y20" s="225">
        <f t="shared" si="29"/>
        <v>4.1666666666666664E-2</v>
      </c>
      <c r="Z20" s="225">
        <f t="shared" si="29"/>
        <v>4.1666666666666664E-2</v>
      </c>
      <c r="AA20" s="226">
        <f t="shared" si="29"/>
        <v>4.1666666666666664E-2</v>
      </c>
      <c r="AC20" s="211"/>
    </row>
    <row r="21" spans="1:29" ht="29" customHeight="1" thickBot="1" x14ac:dyDescent="0.25">
      <c r="A21" s="691"/>
      <c r="B21" s="693"/>
      <c r="C21" s="230">
        <f>'ANEXO 2'!J13</f>
        <v>0</v>
      </c>
      <c r="D21" s="237">
        <f t="shared" ref="D21:I21" si="30">D20*$C$21</f>
        <v>0</v>
      </c>
      <c r="E21" s="237">
        <f t="shared" si="30"/>
        <v>0</v>
      </c>
      <c r="F21" s="237">
        <f t="shared" si="30"/>
        <v>0</v>
      </c>
      <c r="G21" s="237">
        <f t="shared" si="30"/>
        <v>0</v>
      </c>
      <c r="H21" s="237">
        <f t="shared" si="30"/>
        <v>0</v>
      </c>
      <c r="I21" s="237">
        <f t="shared" si="30"/>
        <v>0</v>
      </c>
      <c r="J21" s="237">
        <f t="shared" ref="J21:AA21" si="31">J20*$C$21</f>
        <v>0</v>
      </c>
      <c r="K21" s="237">
        <f t="shared" si="31"/>
        <v>0</v>
      </c>
      <c r="L21" s="237">
        <f t="shared" si="31"/>
        <v>0</v>
      </c>
      <c r="M21" s="237">
        <f t="shared" si="31"/>
        <v>0</v>
      </c>
      <c r="N21" s="237">
        <f t="shared" si="31"/>
        <v>0</v>
      </c>
      <c r="O21" s="237">
        <f t="shared" si="31"/>
        <v>0</v>
      </c>
      <c r="P21" s="237">
        <f t="shared" si="31"/>
        <v>0</v>
      </c>
      <c r="Q21" s="237">
        <f t="shared" si="31"/>
        <v>0</v>
      </c>
      <c r="R21" s="237">
        <f t="shared" si="31"/>
        <v>0</v>
      </c>
      <c r="S21" s="237">
        <f t="shared" si="31"/>
        <v>0</v>
      </c>
      <c r="T21" s="237">
        <f t="shared" si="31"/>
        <v>0</v>
      </c>
      <c r="U21" s="237">
        <f t="shared" si="31"/>
        <v>0</v>
      </c>
      <c r="V21" s="237">
        <f t="shared" si="31"/>
        <v>0</v>
      </c>
      <c r="W21" s="237">
        <f t="shared" si="31"/>
        <v>0</v>
      </c>
      <c r="X21" s="237">
        <f t="shared" si="31"/>
        <v>0</v>
      </c>
      <c r="Y21" s="237">
        <f t="shared" si="31"/>
        <v>0</v>
      </c>
      <c r="Z21" s="237">
        <f t="shared" si="31"/>
        <v>0</v>
      </c>
      <c r="AA21" s="238">
        <f t="shared" si="31"/>
        <v>0</v>
      </c>
      <c r="AC21" s="211"/>
    </row>
    <row r="22" spans="1:29" ht="24" customHeight="1" thickBot="1" x14ac:dyDescent="0.25">
      <c r="A22" s="242" t="str">
        <f>'ANEXO 2'!A14:G14</f>
        <v>2. EQUIPE DE GESTÃO DOS SERVIÇOS</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4"/>
    </row>
    <row r="23" spans="1:29" ht="29" customHeight="1" x14ac:dyDescent="0.2">
      <c r="A23" s="696" t="s">
        <v>8</v>
      </c>
      <c r="B23" s="698" t="str">
        <f>'ANEXO 2'!D15</f>
        <v>Equipe de Gestão dos Serviços</v>
      </c>
      <c r="C23" s="239">
        <v>1</v>
      </c>
      <c r="D23" s="240">
        <f>$C$23/24</f>
        <v>4.1666666666666664E-2</v>
      </c>
      <c r="E23" s="240">
        <f t="shared" ref="E23" si="32">$C$23/24</f>
        <v>4.1666666666666664E-2</v>
      </c>
      <c r="F23" s="240">
        <f>$C$23/24</f>
        <v>4.1666666666666664E-2</v>
      </c>
      <c r="G23" s="240">
        <f>$C$23/24</f>
        <v>4.1666666666666664E-2</v>
      </c>
      <c r="H23" s="240">
        <f>$C$23/24</f>
        <v>4.1666666666666664E-2</v>
      </c>
      <c r="I23" s="240">
        <f>$C$23/24</f>
        <v>4.1666666666666664E-2</v>
      </c>
      <c r="J23" s="240">
        <f t="shared" ref="J23:AA23" si="33">$C$23/24</f>
        <v>4.1666666666666664E-2</v>
      </c>
      <c r="K23" s="240">
        <f t="shared" si="33"/>
        <v>4.1666666666666664E-2</v>
      </c>
      <c r="L23" s="240">
        <f t="shared" si="33"/>
        <v>4.1666666666666664E-2</v>
      </c>
      <c r="M23" s="240">
        <f t="shared" si="33"/>
        <v>4.1666666666666664E-2</v>
      </c>
      <c r="N23" s="240">
        <f t="shared" si="33"/>
        <v>4.1666666666666664E-2</v>
      </c>
      <c r="O23" s="240">
        <f t="shared" si="33"/>
        <v>4.1666666666666664E-2</v>
      </c>
      <c r="P23" s="240">
        <f t="shared" si="33"/>
        <v>4.1666666666666664E-2</v>
      </c>
      <c r="Q23" s="240">
        <f t="shared" si="33"/>
        <v>4.1666666666666664E-2</v>
      </c>
      <c r="R23" s="240">
        <f t="shared" si="33"/>
        <v>4.1666666666666664E-2</v>
      </c>
      <c r="S23" s="240">
        <f t="shared" si="33"/>
        <v>4.1666666666666664E-2</v>
      </c>
      <c r="T23" s="240">
        <f t="shared" si="33"/>
        <v>4.1666666666666664E-2</v>
      </c>
      <c r="U23" s="240">
        <f t="shared" si="33"/>
        <v>4.1666666666666664E-2</v>
      </c>
      <c r="V23" s="240">
        <f t="shared" si="33"/>
        <v>4.1666666666666664E-2</v>
      </c>
      <c r="W23" s="240">
        <f t="shared" si="33"/>
        <v>4.1666666666666664E-2</v>
      </c>
      <c r="X23" s="240">
        <f t="shared" si="33"/>
        <v>4.1666666666666664E-2</v>
      </c>
      <c r="Y23" s="240">
        <f t="shared" si="33"/>
        <v>4.1666666666666664E-2</v>
      </c>
      <c r="Z23" s="240">
        <f t="shared" si="33"/>
        <v>4.1666666666666664E-2</v>
      </c>
      <c r="AA23" s="241">
        <f t="shared" si="33"/>
        <v>4.1666666666666664E-2</v>
      </c>
    </row>
    <row r="24" spans="1:29" ht="29" customHeight="1" thickBot="1" x14ac:dyDescent="0.25">
      <c r="A24" s="697"/>
      <c r="B24" s="699"/>
      <c r="C24" s="227">
        <f>'ANEXO 2'!J15</f>
        <v>0</v>
      </c>
      <c r="D24" s="222">
        <f>D23*$C$24</f>
        <v>0</v>
      </c>
      <c r="E24" s="222">
        <f t="shared" ref="E24" si="34">E23*$C$24</f>
        <v>0</v>
      </c>
      <c r="F24" s="222">
        <f>F23*$C$24</f>
        <v>0</v>
      </c>
      <c r="G24" s="222">
        <f>G23*$C$24</f>
        <v>0</v>
      </c>
      <c r="H24" s="222">
        <f>H23*$C$24</f>
        <v>0</v>
      </c>
      <c r="I24" s="222">
        <f>I23*$C$24</f>
        <v>0</v>
      </c>
      <c r="J24" s="222">
        <f t="shared" ref="J24:AA24" si="35">J23*$C$24</f>
        <v>0</v>
      </c>
      <c r="K24" s="222">
        <f t="shared" si="35"/>
        <v>0</v>
      </c>
      <c r="L24" s="222">
        <f t="shared" si="35"/>
        <v>0</v>
      </c>
      <c r="M24" s="222">
        <f t="shared" si="35"/>
        <v>0</v>
      </c>
      <c r="N24" s="222">
        <f t="shared" si="35"/>
        <v>0</v>
      </c>
      <c r="O24" s="222">
        <f t="shared" si="35"/>
        <v>0</v>
      </c>
      <c r="P24" s="222">
        <f t="shared" si="35"/>
        <v>0</v>
      </c>
      <c r="Q24" s="222">
        <f t="shared" si="35"/>
        <v>0</v>
      </c>
      <c r="R24" s="222">
        <f t="shared" si="35"/>
        <v>0</v>
      </c>
      <c r="S24" s="222">
        <f t="shared" si="35"/>
        <v>0</v>
      </c>
      <c r="T24" s="222">
        <f t="shared" si="35"/>
        <v>0</v>
      </c>
      <c r="U24" s="222">
        <f t="shared" si="35"/>
        <v>0</v>
      </c>
      <c r="V24" s="222">
        <f t="shared" si="35"/>
        <v>0</v>
      </c>
      <c r="W24" s="222">
        <f t="shared" si="35"/>
        <v>0</v>
      </c>
      <c r="X24" s="222">
        <f t="shared" si="35"/>
        <v>0</v>
      </c>
      <c r="Y24" s="222">
        <f t="shared" si="35"/>
        <v>0</v>
      </c>
      <c r="Z24" s="222">
        <f t="shared" si="35"/>
        <v>0</v>
      </c>
      <c r="AA24" s="223">
        <f t="shared" si="35"/>
        <v>0</v>
      </c>
      <c r="AC24" s="211"/>
    </row>
    <row r="25" spans="1:29" ht="24" customHeight="1" thickBot="1" x14ac:dyDescent="0.25">
      <c r="A25" s="242" t="str">
        <f>'ANEXO 2'!A16:G16</f>
        <v>3. FORNECIMENTO DE MATERIAIS</v>
      </c>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4"/>
    </row>
    <row r="26" spans="1:29" ht="29" customHeight="1" x14ac:dyDescent="0.2">
      <c r="A26" s="709" t="s">
        <v>9</v>
      </c>
      <c r="B26" s="710" t="s">
        <v>231</v>
      </c>
      <c r="C26" s="224">
        <v>1</v>
      </c>
      <c r="D26" s="225">
        <f>$C$26/24</f>
        <v>4.1666666666666664E-2</v>
      </c>
      <c r="E26" s="225">
        <f t="shared" ref="E26" si="36">$C$26/24</f>
        <v>4.1666666666666664E-2</v>
      </c>
      <c r="F26" s="225">
        <f>$C$26/24</f>
        <v>4.1666666666666664E-2</v>
      </c>
      <c r="G26" s="225">
        <f>$C$26/24</f>
        <v>4.1666666666666664E-2</v>
      </c>
      <c r="H26" s="225">
        <f>$C$26/24</f>
        <v>4.1666666666666664E-2</v>
      </c>
      <c r="I26" s="225">
        <f>$C$26/24</f>
        <v>4.1666666666666664E-2</v>
      </c>
      <c r="J26" s="225">
        <f t="shared" ref="J26:AA26" si="37">$C$26/24</f>
        <v>4.1666666666666664E-2</v>
      </c>
      <c r="K26" s="225">
        <f t="shared" si="37"/>
        <v>4.1666666666666664E-2</v>
      </c>
      <c r="L26" s="225">
        <f t="shared" si="37"/>
        <v>4.1666666666666664E-2</v>
      </c>
      <c r="M26" s="225">
        <f t="shared" si="37"/>
        <v>4.1666666666666664E-2</v>
      </c>
      <c r="N26" s="225">
        <f t="shared" si="37"/>
        <v>4.1666666666666664E-2</v>
      </c>
      <c r="O26" s="225">
        <f t="shared" si="37"/>
        <v>4.1666666666666664E-2</v>
      </c>
      <c r="P26" s="225">
        <f t="shared" si="37"/>
        <v>4.1666666666666664E-2</v>
      </c>
      <c r="Q26" s="225">
        <f t="shared" si="37"/>
        <v>4.1666666666666664E-2</v>
      </c>
      <c r="R26" s="225">
        <f t="shared" si="37"/>
        <v>4.1666666666666664E-2</v>
      </c>
      <c r="S26" s="225">
        <f t="shared" si="37"/>
        <v>4.1666666666666664E-2</v>
      </c>
      <c r="T26" s="225">
        <f t="shared" si="37"/>
        <v>4.1666666666666664E-2</v>
      </c>
      <c r="U26" s="225">
        <f t="shared" si="37"/>
        <v>4.1666666666666664E-2</v>
      </c>
      <c r="V26" s="225">
        <f t="shared" si="37"/>
        <v>4.1666666666666664E-2</v>
      </c>
      <c r="W26" s="225">
        <f t="shared" si="37"/>
        <v>4.1666666666666664E-2</v>
      </c>
      <c r="X26" s="225">
        <f t="shared" si="37"/>
        <v>4.1666666666666664E-2</v>
      </c>
      <c r="Y26" s="225">
        <f t="shared" si="37"/>
        <v>4.1666666666666664E-2</v>
      </c>
      <c r="Z26" s="225">
        <f t="shared" si="37"/>
        <v>4.1666666666666664E-2</v>
      </c>
      <c r="AA26" s="226">
        <f t="shared" si="37"/>
        <v>4.1666666666666664E-2</v>
      </c>
    </row>
    <row r="27" spans="1:29" ht="29" customHeight="1" thickBot="1" x14ac:dyDescent="0.25">
      <c r="A27" s="697"/>
      <c r="B27" s="699"/>
      <c r="C27" s="227">
        <f>'ANEXO 2'!J16</f>
        <v>0</v>
      </c>
      <c r="D27" s="222">
        <f>D26*$C$27</f>
        <v>0</v>
      </c>
      <c r="E27" s="222">
        <f t="shared" ref="E27" si="38">E26*$C$27</f>
        <v>0</v>
      </c>
      <c r="F27" s="222">
        <f>F26*$C$27</f>
        <v>0</v>
      </c>
      <c r="G27" s="222">
        <f>G26*$C$27</f>
        <v>0</v>
      </c>
      <c r="H27" s="222">
        <f>H26*$C$27</f>
        <v>0</v>
      </c>
      <c r="I27" s="222">
        <f>I26*$C$27</f>
        <v>0</v>
      </c>
      <c r="J27" s="222">
        <f t="shared" ref="J27:AA27" si="39">J26*$C$27</f>
        <v>0</v>
      </c>
      <c r="K27" s="222">
        <f t="shared" si="39"/>
        <v>0</v>
      </c>
      <c r="L27" s="222">
        <f t="shared" si="39"/>
        <v>0</v>
      </c>
      <c r="M27" s="222">
        <f t="shared" si="39"/>
        <v>0</v>
      </c>
      <c r="N27" s="222">
        <f t="shared" si="39"/>
        <v>0</v>
      </c>
      <c r="O27" s="222">
        <f t="shared" si="39"/>
        <v>0</v>
      </c>
      <c r="P27" s="222">
        <f t="shared" si="39"/>
        <v>0</v>
      </c>
      <c r="Q27" s="222">
        <f t="shared" si="39"/>
        <v>0</v>
      </c>
      <c r="R27" s="222">
        <f t="shared" si="39"/>
        <v>0</v>
      </c>
      <c r="S27" s="222">
        <f t="shared" si="39"/>
        <v>0</v>
      </c>
      <c r="T27" s="222">
        <f t="shared" si="39"/>
        <v>0</v>
      </c>
      <c r="U27" s="222">
        <f t="shared" si="39"/>
        <v>0</v>
      </c>
      <c r="V27" s="222">
        <f t="shared" si="39"/>
        <v>0</v>
      </c>
      <c r="W27" s="222">
        <f t="shared" si="39"/>
        <v>0</v>
      </c>
      <c r="X27" s="222">
        <f t="shared" si="39"/>
        <v>0</v>
      </c>
      <c r="Y27" s="222">
        <f t="shared" si="39"/>
        <v>0</v>
      </c>
      <c r="Z27" s="222">
        <f t="shared" si="39"/>
        <v>0</v>
      </c>
      <c r="AA27" s="223">
        <f t="shared" si="39"/>
        <v>0</v>
      </c>
      <c r="AC27" s="211"/>
    </row>
    <row r="28" spans="1:29" ht="24" customHeight="1" thickBot="1" x14ac:dyDescent="0.25">
      <c r="A28" s="242" t="str">
        <f>'ANEXO 2'!A129:G129</f>
        <v>4. - EQUIPAMENTOS - Fornecimento de equipamento</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4"/>
    </row>
    <row r="29" spans="1:29" ht="29" customHeight="1" x14ac:dyDescent="0.2">
      <c r="A29" s="709" t="s">
        <v>262</v>
      </c>
      <c r="B29" s="710" t="s">
        <v>424</v>
      </c>
      <c r="C29" s="224">
        <v>1</v>
      </c>
      <c r="D29" s="225">
        <f t="shared" ref="D29:I29" si="40">$C$26/24</f>
        <v>4.1666666666666664E-2</v>
      </c>
      <c r="E29" s="225">
        <f t="shared" si="40"/>
        <v>4.1666666666666664E-2</v>
      </c>
      <c r="F29" s="225">
        <f t="shared" si="40"/>
        <v>4.1666666666666664E-2</v>
      </c>
      <c r="G29" s="225">
        <f t="shared" si="40"/>
        <v>4.1666666666666664E-2</v>
      </c>
      <c r="H29" s="225">
        <f t="shared" si="40"/>
        <v>4.1666666666666664E-2</v>
      </c>
      <c r="I29" s="225">
        <f t="shared" si="40"/>
        <v>4.1666666666666664E-2</v>
      </c>
      <c r="J29" s="225">
        <f t="shared" ref="J29:AA29" si="41">$C$26/24</f>
        <v>4.1666666666666664E-2</v>
      </c>
      <c r="K29" s="225">
        <f t="shared" si="41"/>
        <v>4.1666666666666664E-2</v>
      </c>
      <c r="L29" s="225">
        <f t="shared" si="41"/>
        <v>4.1666666666666664E-2</v>
      </c>
      <c r="M29" s="225">
        <f t="shared" si="41"/>
        <v>4.1666666666666664E-2</v>
      </c>
      <c r="N29" s="225">
        <f t="shared" si="41"/>
        <v>4.1666666666666664E-2</v>
      </c>
      <c r="O29" s="225">
        <f t="shared" si="41"/>
        <v>4.1666666666666664E-2</v>
      </c>
      <c r="P29" s="225">
        <f t="shared" si="41"/>
        <v>4.1666666666666664E-2</v>
      </c>
      <c r="Q29" s="225">
        <f t="shared" si="41"/>
        <v>4.1666666666666664E-2</v>
      </c>
      <c r="R29" s="225">
        <f t="shared" si="41"/>
        <v>4.1666666666666664E-2</v>
      </c>
      <c r="S29" s="225">
        <f t="shared" si="41"/>
        <v>4.1666666666666664E-2</v>
      </c>
      <c r="T29" s="225">
        <f t="shared" si="41"/>
        <v>4.1666666666666664E-2</v>
      </c>
      <c r="U29" s="225">
        <f t="shared" si="41"/>
        <v>4.1666666666666664E-2</v>
      </c>
      <c r="V29" s="225">
        <f t="shared" si="41"/>
        <v>4.1666666666666664E-2</v>
      </c>
      <c r="W29" s="225">
        <f t="shared" si="41"/>
        <v>4.1666666666666664E-2</v>
      </c>
      <c r="X29" s="225">
        <f t="shared" si="41"/>
        <v>4.1666666666666664E-2</v>
      </c>
      <c r="Y29" s="225">
        <f t="shared" si="41"/>
        <v>4.1666666666666664E-2</v>
      </c>
      <c r="Z29" s="225">
        <f t="shared" si="41"/>
        <v>4.1666666666666664E-2</v>
      </c>
      <c r="AA29" s="226">
        <f t="shared" si="41"/>
        <v>4.1666666666666664E-2</v>
      </c>
    </row>
    <row r="30" spans="1:29" ht="29" customHeight="1" thickBot="1" x14ac:dyDescent="0.25">
      <c r="A30" s="697"/>
      <c r="B30" s="699"/>
      <c r="C30" s="227">
        <f>'ANEXO 2'!J129</f>
        <v>0</v>
      </c>
      <c r="D30" s="222">
        <f t="shared" ref="D30:I30" si="42">D29*$C$30</f>
        <v>0</v>
      </c>
      <c r="E30" s="222">
        <f t="shared" si="42"/>
        <v>0</v>
      </c>
      <c r="F30" s="222">
        <f t="shared" si="42"/>
        <v>0</v>
      </c>
      <c r="G30" s="222">
        <f t="shared" si="42"/>
        <v>0</v>
      </c>
      <c r="H30" s="222">
        <f t="shared" si="42"/>
        <v>0</v>
      </c>
      <c r="I30" s="222">
        <f t="shared" si="42"/>
        <v>0</v>
      </c>
      <c r="J30" s="222">
        <f t="shared" ref="J30:AA30" si="43">J29*$C$30</f>
        <v>0</v>
      </c>
      <c r="K30" s="222">
        <f t="shared" si="43"/>
        <v>0</v>
      </c>
      <c r="L30" s="222">
        <f t="shared" si="43"/>
        <v>0</v>
      </c>
      <c r="M30" s="222">
        <f t="shared" si="43"/>
        <v>0</v>
      </c>
      <c r="N30" s="222">
        <f t="shared" si="43"/>
        <v>0</v>
      </c>
      <c r="O30" s="222">
        <f t="shared" si="43"/>
        <v>0</v>
      </c>
      <c r="P30" s="222">
        <f t="shared" si="43"/>
        <v>0</v>
      </c>
      <c r="Q30" s="222">
        <f t="shared" si="43"/>
        <v>0</v>
      </c>
      <c r="R30" s="222">
        <f t="shared" si="43"/>
        <v>0</v>
      </c>
      <c r="S30" s="222">
        <f t="shared" si="43"/>
        <v>0</v>
      </c>
      <c r="T30" s="222">
        <f t="shared" si="43"/>
        <v>0</v>
      </c>
      <c r="U30" s="222">
        <f t="shared" si="43"/>
        <v>0</v>
      </c>
      <c r="V30" s="222">
        <f t="shared" si="43"/>
        <v>0</v>
      </c>
      <c r="W30" s="222">
        <f t="shared" si="43"/>
        <v>0</v>
      </c>
      <c r="X30" s="222">
        <f t="shared" si="43"/>
        <v>0</v>
      </c>
      <c r="Y30" s="222">
        <f t="shared" si="43"/>
        <v>0</v>
      </c>
      <c r="Z30" s="222">
        <f t="shared" si="43"/>
        <v>0</v>
      </c>
      <c r="AA30" s="223">
        <f t="shared" si="43"/>
        <v>0</v>
      </c>
      <c r="AC30" s="211"/>
    </row>
    <row r="31" spans="1:29" ht="24" customHeight="1" thickBot="1" x14ac:dyDescent="0.25">
      <c r="A31" s="242" t="str">
        <f>'ANEXO 2'!A131:G131</f>
        <v>5. - MANUTENÇÃO IP ORLA - Serviço de manutenção da Iluminação em posteação na faixa areia da orla</v>
      </c>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4"/>
    </row>
    <row r="32" spans="1:29" ht="29" customHeight="1" x14ac:dyDescent="0.2">
      <c r="A32" s="709" t="s">
        <v>265</v>
      </c>
      <c r="B32" s="710" t="s">
        <v>425</v>
      </c>
      <c r="C32" s="224">
        <v>1</v>
      </c>
      <c r="D32" s="225">
        <f t="shared" ref="D32:I32" si="44">$C$26/24</f>
        <v>4.1666666666666664E-2</v>
      </c>
      <c r="E32" s="225">
        <f t="shared" si="44"/>
        <v>4.1666666666666664E-2</v>
      </c>
      <c r="F32" s="225">
        <f t="shared" si="44"/>
        <v>4.1666666666666664E-2</v>
      </c>
      <c r="G32" s="225">
        <f t="shared" si="44"/>
        <v>4.1666666666666664E-2</v>
      </c>
      <c r="H32" s="225">
        <f t="shared" si="44"/>
        <v>4.1666666666666664E-2</v>
      </c>
      <c r="I32" s="225">
        <f t="shared" si="44"/>
        <v>4.1666666666666664E-2</v>
      </c>
      <c r="J32" s="225">
        <f t="shared" ref="J32:AA32" si="45">$C$26/24</f>
        <v>4.1666666666666664E-2</v>
      </c>
      <c r="K32" s="225">
        <f t="shared" si="45"/>
        <v>4.1666666666666664E-2</v>
      </c>
      <c r="L32" s="225">
        <f t="shared" si="45"/>
        <v>4.1666666666666664E-2</v>
      </c>
      <c r="M32" s="225">
        <f t="shared" si="45"/>
        <v>4.1666666666666664E-2</v>
      </c>
      <c r="N32" s="225">
        <f t="shared" si="45"/>
        <v>4.1666666666666664E-2</v>
      </c>
      <c r="O32" s="225">
        <f t="shared" si="45"/>
        <v>4.1666666666666664E-2</v>
      </c>
      <c r="P32" s="225">
        <f t="shared" si="45"/>
        <v>4.1666666666666664E-2</v>
      </c>
      <c r="Q32" s="225">
        <f t="shared" si="45"/>
        <v>4.1666666666666664E-2</v>
      </c>
      <c r="R32" s="225">
        <f t="shared" si="45"/>
        <v>4.1666666666666664E-2</v>
      </c>
      <c r="S32" s="225">
        <f t="shared" si="45"/>
        <v>4.1666666666666664E-2</v>
      </c>
      <c r="T32" s="225">
        <f t="shared" si="45"/>
        <v>4.1666666666666664E-2</v>
      </c>
      <c r="U32" s="225">
        <f t="shared" si="45"/>
        <v>4.1666666666666664E-2</v>
      </c>
      <c r="V32" s="225">
        <f t="shared" si="45"/>
        <v>4.1666666666666664E-2</v>
      </c>
      <c r="W32" s="225">
        <f t="shared" si="45"/>
        <v>4.1666666666666664E-2</v>
      </c>
      <c r="X32" s="225">
        <f t="shared" si="45"/>
        <v>4.1666666666666664E-2</v>
      </c>
      <c r="Y32" s="225">
        <f t="shared" si="45"/>
        <v>4.1666666666666664E-2</v>
      </c>
      <c r="Z32" s="225">
        <f t="shared" si="45"/>
        <v>4.1666666666666664E-2</v>
      </c>
      <c r="AA32" s="226">
        <f t="shared" si="45"/>
        <v>4.1666666666666664E-2</v>
      </c>
    </row>
    <row r="33" spans="1:29" ht="29" customHeight="1" x14ac:dyDescent="0.2">
      <c r="A33" s="697"/>
      <c r="B33" s="699"/>
      <c r="C33" s="227">
        <f>'ANEXO 2'!J131</f>
        <v>0</v>
      </c>
      <c r="D33" s="222">
        <f t="shared" ref="D33:I33" si="46">D32*$C$33</f>
        <v>0</v>
      </c>
      <c r="E33" s="222">
        <f t="shared" si="46"/>
        <v>0</v>
      </c>
      <c r="F33" s="222">
        <f t="shared" si="46"/>
        <v>0</v>
      </c>
      <c r="G33" s="222">
        <f t="shared" si="46"/>
        <v>0</v>
      </c>
      <c r="H33" s="222">
        <f t="shared" si="46"/>
        <v>0</v>
      </c>
      <c r="I33" s="222">
        <f t="shared" si="46"/>
        <v>0</v>
      </c>
      <c r="J33" s="222">
        <f t="shared" ref="J33:AA33" si="47">J32*$C$33</f>
        <v>0</v>
      </c>
      <c r="K33" s="222">
        <f t="shared" si="47"/>
        <v>0</v>
      </c>
      <c r="L33" s="222">
        <f t="shared" si="47"/>
        <v>0</v>
      </c>
      <c r="M33" s="222">
        <f t="shared" si="47"/>
        <v>0</v>
      </c>
      <c r="N33" s="222">
        <f t="shared" si="47"/>
        <v>0</v>
      </c>
      <c r="O33" s="222">
        <f t="shared" si="47"/>
        <v>0</v>
      </c>
      <c r="P33" s="222">
        <f t="shared" si="47"/>
        <v>0</v>
      </c>
      <c r="Q33" s="222">
        <f t="shared" si="47"/>
        <v>0</v>
      </c>
      <c r="R33" s="222">
        <f t="shared" si="47"/>
        <v>0</v>
      </c>
      <c r="S33" s="222">
        <f t="shared" si="47"/>
        <v>0</v>
      </c>
      <c r="T33" s="222">
        <f t="shared" si="47"/>
        <v>0</v>
      </c>
      <c r="U33" s="222">
        <f t="shared" si="47"/>
        <v>0</v>
      </c>
      <c r="V33" s="222">
        <f t="shared" si="47"/>
        <v>0</v>
      </c>
      <c r="W33" s="222">
        <f t="shared" si="47"/>
        <v>0</v>
      </c>
      <c r="X33" s="222">
        <f t="shared" si="47"/>
        <v>0</v>
      </c>
      <c r="Y33" s="222">
        <f t="shared" si="47"/>
        <v>0</v>
      </c>
      <c r="Z33" s="222">
        <f t="shared" si="47"/>
        <v>0</v>
      </c>
      <c r="AA33" s="223">
        <f t="shared" si="47"/>
        <v>0</v>
      </c>
      <c r="AC33" s="211"/>
    </row>
    <row r="34" spans="1:29" s="152" customFormat="1" ht="9" customHeight="1" x14ac:dyDescent="0.2">
      <c r="A34" s="711"/>
      <c r="B34" s="712"/>
      <c r="C34" s="712"/>
      <c r="D34" s="712"/>
      <c r="E34" s="712"/>
      <c r="F34" s="712"/>
      <c r="G34" s="712"/>
      <c r="H34" s="712"/>
      <c r="I34" s="712"/>
      <c r="J34" s="712"/>
      <c r="K34" s="712"/>
      <c r="L34" s="712"/>
      <c r="M34" s="712"/>
      <c r="N34" s="712"/>
      <c r="O34" s="712"/>
      <c r="P34" s="712"/>
      <c r="Q34" s="712"/>
      <c r="R34" s="712"/>
      <c r="S34" s="712"/>
      <c r="T34" s="712"/>
      <c r="U34" s="712"/>
      <c r="V34" s="712"/>
      <c r="W34" s="712"/>
      <c r="X34" s="712"/>
      <c r="Y34" s="712"/>
      <c r="Z34" s="712"/>
      <c r="AA34" s="713"/>
    </row>
    <row r="35" spans="1:29" s="212" customFormat="1" ht="24" customHeight="1" x14ac:dyDescent="0.2">
      <c r="A35" s="714" t="s">
        <v>232</v>
      </c>
      <c r="B35" s="715"/>
      <c r="C35" s="227"/>
      <c r="D35" s="228" t="e">
        <f>D36/$C$38</f>
        <v>#DIV/0!</v>
      </c>
      <c r="E35" s="228" t="e">
        <f t="shared" ref="E35:AA35" si="48">E36/$C$38</f>
        <v>#DIV/0!</v>
      </c>
      <c r="F35" s="228" t="e">
        <f t="shared" si="48"/>
        <v>#DIV/0!</v>
      </c>
      <c r="G35" s="228" t="e">
        <f t="shared" si="48"/>
        <v>#DIV/0!</v>
      </c>
      <c r="H35" s="228" t="e">
        <f t="shared" si="48"/>
        <v>#DIV/0!</v>
      </c>
      <c r="I35" s="228" t="e">
        <f t="shared" si="48"/>
        <v>#DIV/0!</v>
      </c>
      <c r="J35" s="228" t="e">
        <f t="shared" si="48"/>
        <v>#DIV/0!</v>
      </c>
      <c r="K35" s="228" t="e">
        <f t="shared" si="48"/>
        <v>#DIV/0!</v>
      </c>
      <c r="L35" s="228" t="e">
        <f t="shared" si="48"/>
        <v>#DIV/0!</v>
      </c>
      <c r="M35" s="228" t="e">
        <f t="shared" si="48"/>
        <v>#DIV/0!</v>
      </c>
      <c r="N35" s="228" t="e">
        <f t="shared" si="48"/>
        <v>#DIV/0!</v>
      </c>
      <c r="O35" s="228" t="e">
        <f t="shared" si="48"/>
        <v>#DIV/0!</v>
      </c>
      <c r="P35" s="228" t="e">
        <f t="shared" si="48"/>
        <v>#DIV/0!</v>
      </c>
      <c r="Q35" s="228" t="e">
        <f t="shared" si="48"/>
        <v>#DIV/0!</v>
      </c>
      <c r="R35" s="228" t="e">
        <f t="shared" si="48"/>
        <v>#DIV/0!</v>
      </c>
      <c r="S35" s="228" t="e">
        <f t="shared" si="48"/>
        <v>#DIV/0!</v>
      </c>
      <c r="T35" s="228" t="e">
        <f t="shared" si="48"/>
        <v>#DIV/0!</v>
      </c>
      <c r="U35" s="228" t="e">
        <f t="shared" si="48"/>
        <v>#DIV/0!</v>
      </c>
      <c r="V35" s="228" t="e">
        <f t="shared" si="48"/>
        <v>#DIV/0!</v>
      </c>
      <c r="W35" s="228" t="e">
        <f t="shared" si="48"/>
        <v>#DIV/0!</v>
      </c>
      <c r="X35" s="228" t="e">
        <f t="shared" si="48"/>
        <v>#DIV/0!</v>
      </c>
      <c r="Y35" s="228" t="e">
        <f t="shared" si="48"/>
        <v>#DIV/0!</v>
      </c>
      <c r="Z35" s="228" t="e">
        <f t="shared" si="48"/>
        <v>#DIV/0!</v>
      </c>
      <c r="AA35" s="229" t="e">
        <f t="shared" si="48"/>
        <v>#DIV/0!</v>
      </c>
    </row>
    <row r="36" spans="1:29" s="212" customFormat="1" ht="24" customHeight="1" x14ac:dyDescent="0.2">
      <c r="A36" s="714" t="s">
        <v>234</v>
      </c>
      <c r="B36" s="715"/>
      <c r="C36" s="230"/>
      <c r="D36" s="227">
        <f>SUM(D7,D9,D11,D13,D15,D17,D19,D21,D24,D27,D30,D33)</f>
        <v>0</v>
      </c>
      <c r="E36" s="227">
        <f t="shared" ref="E36:Z36" si="49">SUM(E7,E9,E11,E13,E15,E17,E19,E21,E24,E27,E30,E33)</f>
        <v>0</v>
      </c>
      <c r="F36" s="227">
        <f t="shared" si="49"/>
        <v>0</v>
      </c>
      <c r="G36" s="227">
        <f t="shared" si="49"/>
        <v>0</v>
      </c>
      <c r="H36" s="227">
        <f t="shared" si="49"/>
        <v>0</v>
      </c>
      <c r="I36" s="227">
        <f t="shared" si="49"/>
        <v>0</v>
      </c>
      <c r="J36" s="227">
        <f t="shared" si="49"/>
        <v>0</v>
      </c>
      <c r="K36" s="227">
        <f t="shared" si="49"/>
        <v>0</v>
      </c>
      <c r="L36" s="227">
        <f t="shared" si="49"/>
        <v>0</v>
      </c>
      <c r="M36" s="227">
        <f t="shared" si="49"/>
        <v>0</v>
      </c>
      <c r="N36" s="227">
        <f t="shared" si="49"/>
        <v>0</v>
      </c>
      <c r="O36" s="227">
        <f t="shared" si="49"/>
        <v>0</v>
      </c>
      <c r="P36" s="227">
        <f t="shared" si="49"/>
        <v>0</v>
      </c>
      <c r="Q36" s="227">
        <f t="shared" si="49"/>
        <v>0</v>
      </c>
      <c r="R36" s="227">
        <f t="shared" si="49"/>
        <v>0</v>
      </c>
      <c r="S36" s="227">
        <f t="shared" si="49"/>
        <v>0</v>
      </c>
      <c r="T36" s="227">
        <f t="shared" si="49"/>
        <v>0</v>
      </c>
      <c r="U36" s="227">
        <f t="shared" si="49"/>
        <v>0</v>
      </c>
      <c r="V36" s="227">
        <f t="shared" si="49"/>
        <v>0</v>
      </c>
      <c r="W36" s="227">
        <f t="shared" si="49"/>
        <v>0</v>
      </c>
      <c r="X36" s="227">
        <f t="shared" si="49"/>
        <v>0</v>
      </c>
      <c r="Y36" s="227">
        <f t="shared" si="49"/>
        <v>0</v>
      </c>
      <c r="Z36" s="227">
        <f t="shared" si="49"/>
        <v>0</v>
      </c>
      <c r="AA36" s="231">
        <f>SUM(AA7,AA9,AA11,AA13,AA15,AA17,AA19,AA21,AA24,AA27,AA30,AA33)</f>
        <v>0</v>
      </c>
    </row>
    <row r="37" spans="1:29" s="212" customFormat="1" ht="24" customHeight="1" x14ac:dyDescent="0.2">
      <c r="A37" s="714" t="s">
        <v>233</v>
      </c>
      <c r="B37" s="715"/>
      <c r="C37" s="230"/>
      <c r="D37" s="228" t="e">
        <f>D38/$C$38</f>
        <v>#DIV/0!</v>
      </c>
      <c r="E37" s="228" t="e">
        <f t="shared" ref="E37:AA37" si="50">E38/$C$38</f>
        <v>#DIV/0!</v>
      </c>
      <c r="F37" s="228" t="e">
        <f t="shared" si="50"/>
        <v>#DIV/0!</v>
      </c>
      <c r="G37" s="228" t="e">
        <f t="shared" si="50"/>
        <v>#DIV/0!</v>
      </c>
      <c r="H37" s="228" t="e">
        <f t="shared" si="50"/>
        <v>#DIV/0!</v>
      </c>
      <c r="I37" s="228" t="e">
        <f t="shared" si="50"/>
        <v>#DIV/0!</v>
      </c>
      <c r="J37" s="228" t="e">
        <f t="shared" si="50"/>
        <v>#DIV/0!</v>
      </c>
      <c r="K37" s="228" t="e">
        <f t="shared" si="50"/>
        <v>#DIV/0!</v>
      </c>
      <c r="L37" s="228" t="e">
        <f t="shared" si="50"/>
        <v>#DIV/0!</v>
      </c>
      <c r="M37" s="228" t="e">
        <f t="shared" si="50"/>
        <v>#DIV/0!</v>
      </c>
      <c r="N37" s="228" t="e">
        <f t="shared" si="50"/>
        <v>#DIV/0!</v>
      </c>
      <c r="O37" s="228" t="e">
        <f t="shared" si="50"/>
        <v>#DIV/0!</v>
      </c>
      <c r="P37" s="228" t="e">
        <f t="shared" si="50"/>
        <v>#DIV/0!</v>
      </c>
      <c r="Q37" s="228" t="e">
        <f t="shared" si="50"/>
        <v>#DIV/0!</v>
      </c>
      <c r="R37" s="228" t="e">
        <f t="shared" si="50"/>
        <v>#DIV/0!</v>
      </c>
      <c r="S37" s="228" t="e">
        <f t="shared" si="50"/>
        <v>#DIV/0!</v>
      </c>
      <c r="T37" s="228" t="e">
        <f t="shared" si="50"/>
        <v>#DIV/0!</v>
      </c>
      <c r="U37" s="228" t="e">
        <f t="shared" si="50"/>
        <v>#DIV/0!</v>
      </c>
      <c r="V37" s="228" t="e">
        <f t="shared" si="50"/>
        <v>#DIV/0!</v>
      </c>
      <c r="W37" s="228" t="e">
        <f t="shared" si="50"/>
        <v>#DIV/0!</v>
      </c>
      <c r="X37" s="228" t="e">
        <f t="shared" si="50"/>
        <v>#DIV/0!</v>
      </c>
      <c r="Y37" s="228" t="e">
        <f t="shared" si="50"/>
        <v>#DIV/0!</v>
      </c>
      <c r="Z37" s="228" t="e">
        <f t="shared" si="50"/>
        <v>#DIV/0!</v>
      </c>
      <c r="AA37" s="229" t="e">
        <f t="shared" si="50"/>
        <v>#DIV/0!</v>
      </c>
    </row>
    <row r="38" spans="1:29" s="215" customFormat="1" ht="31" customHeight="1" thickBot="1" x14ac:dyDescent="0.25">
      <c r="A38" s="707" t="s">
        <v>235</v>
      </c>
      <c r="B38" s="708"/>
      <c r="C38" s="213">
        <f>SUM(C7+C9+C11+C13+C15+C17+C19+C21+C24+C27+C30+C33)</f>
        <v>0</v>
      </c>
      <c r="D38" s="213">
        <f>D36</f>
        <v>0</v>
      </c>
      <c r="E38" s="213">
        <f>E36+D38</f>
        <v>0</v>
      </c>
      <c r="F38" s="213">
        <f t="shared" ref="F38:AA38" si="51">F36+E38</f>
        <v>0</v>
      </c>
      <c r="G38" s="213">
        <f t="shared" si="51"/>
        <v>0</v>
      </c>
      <c r="H38" s="213">
        <f t="shared" si="51"/>
        <v>0</v>
      </c>
      <c r="I38" s="213">
        <f t="shared" si="51"/>
        <v>0</v>
      </c>
      <c r="J38" s="213">
        <f t="shared" si="51"/>
        <v>0</v>
      </c>
      <c r="K38" s="213">
        <f t="shared" si="51"/>
        <v>0</v>
      </c>
      <c r="L38" s="213">
        <f t="shared" si="51"/>
        <v>0</v>
      </c>
      <c r="M38" s="213">
        <f t="shared" si="51"/>
        <v>0</v>
      </c>
      <c r="N38" s="213">
        <f t="shared" si="51"/>
        <v>0</v>
      </c>
      <c r="O38" s="213">
        <f t="shared" si="51"/>
        <v>0</v>
      </c>
      <c r="P38" s="213">
        <f t="shared" si="51"/>
        <v>0</v>
      </c>
      <c r="Q38" s="213">
        <f t="shared" si="51"/>
        <v>0</v>
      </c>
      <c r="R38" s="213">
        <f t="shared" si="51"/>
        <v>0</v>
      </c>
      <c r="S38" s="213">
        <f t="shared" si="51"/>
        <v>0</v>
      </c>
      <c r="T38" s="213">
        <f t="shared" si="51"/>
        <v>0</v>
      </c>
      <c r="U38" s="213">
        <f t="shared" si="51"/>
        <v>0</v>
      </c>
      <c r="V38" s="213">
        <f t="shared" si="51"/>
        <v>0</v>
      </c>
      <c r="W38" s="213">
        <f t="shared" si="51"/>
        <v>0</v>
      </c>
      <c r="X38" s="213">
        <f t="shared" si="51"/>
        <v>0</v>
      </c>
      <c r="Y38" s="213">
        <f t="shared" si="51"/>
        <v>0</v>
      </c>
      <c r="Z38" s="213">
        <f t="shared" si="51"/>
        <v>0</v>
      </c>
      <c r="AA38" s="214">
        <f t="shared" si="51"/>
        <v>0</v>
      </c>
    </row>
    <row r="40" spans="1:29" x14ac:dyDescent="0.2">
      <c r="C40" s="211"/>
      <c r="D40" s="211"/>
      <c r="E40" s="211"/>
      <c r="F40" s="211"/>
    </row>
    <row r="41" spans="1:29" x14ac:dyDescent="0.2">
      <c r="C41" s="216"/>
      <c r="D41" s="211"/>
      <c r="E41" s="211"/>
    </row>
    <row r="42" spans="1:29" x14ac:dyDescent="0.2">
      <c r="C42" s="211"/>
      <c r="D42" s="211"/>
      <c r="E42" s="211"/>
    </row>
  </sheetData>
  <mergeCells count="35">
    <mergeCell ref="A38:B38"/>
    <mergeCell ref="A26:A27"/>
    <mergeCell ref="B26:B27"/>
    <mergeCell ref="A34:AA34"/>
    <mergeCell ref="A35:B35"/>
    <mergeCell ref="A36:B36"/>
    <mergeCell ref="A37:B37"/>
    <mergeCell ref="A29:A30"/>
    <mergeCell ref="B29:B30"/>
    <mergeCell ref="A32:A33"/>
    <mergeCell ref="B32:B33"/>
    <mergeCell ref="A23:A24"/>
    <mergeCell ref="B23:B24"/>
    <mergeCell ref="D3:AA3"/>
    <mergeCell ref="A8:A9"/>
    <mergeCell ref="B8:B9"/>
    <mergeCell ref="A10:A11"/>
    <mergeCell ref="B10:B11"/>
    <mergeCell ref="A6:A7"/>
    <mergeCell ref="B6:B7"/>
    <mergeCell ref="A3:A4"/>
    <mergeCell ref="B3:B4"/>
    <mergeCell ref="C3:C4"/>
    <mergeCell ref="A12:A13"/>
    <mergeCell ref="B12:B13"/>
    <mergeCell ref="AC1:AG1"/>
    <mergeCell ref="A2:AA2"/>
    <mergeCell ref="A20:A21"/>
    <mergeCell ref="B20:B21"/>
    <mergeCell ref="A18:A19"/>
    <mergeCell ref="B18:B19"/>
    <mergeCell ref="A14:A15"/>
    <mergeCell ref="B14:B15"/>
    <mergeCell ref="A16:A17"/>
    <mergeCell ref="B16:B17"/>
  </mergeCells>
  <pageMargins left="0.98425196850393704" right="0.59055118110236204" top="0.78740157480314998" bottom="0.59055118110236204" header="0.39370078740157499" footer="0.39370078740157499"/>
  <pageSetup paperSize="9" scale="20" fitToHeight="0" orientation="landscape" r:id="rId1"/>
  <headerFooter>
    <oddFooter>&amp;L&amp;"Calibri,Regular"&amp;K000000&amp;P / &amp;N&amp;R&amp;"Calibri,Regular"&amp;K000000&amp;F \ &amp;A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3B80-AB45-224B-A138-632B95A9A108}">
  <dimension ref="A1:B110"/>
  <sheetViews>
    <sheetView topLeftCell="A96" zoomScale="125" zoomScaleNormal="100" workbookViewId="0">
      <selection activeCell="A99" sqref="A99:B99"/>
    </sheetView>
  </sheetViews>
  <sheetFormatPr baseColWidth="10" defaultColWidth="8.83203125" defaultRowHeight="16" x14ac:dyDescent="0.2"/>
  <cols>
    <col min="1" max="1" width="29.83203125" style="2" customWidth="1"/>
    <col min="2" max="2" width="74.5" style="2" customWidth="1"/>
    <col min="3" max="16384" width="8.83203125" style="2"/>
  </cols>
  <sheetData>
    <row r="1" spans="1:2" ht="17" thickBot="1" x14ac:dyDescent="0.25">
      <c r="A1" s="43"/>
    </row>
    <row r="2" spans="1:2" x14ac:dyDescent="0.2">
      <c r="A2" s="483"/>
      <c r="B2" s="485"/>
    </row>
    <row r="3" spans="1:2" x14ac:dyDescent="0.2">
      <c r="A3" s="479"/>
      <c r="B3" s="486"/>
    </row>
    <row r="4" spans="1:2" x14ac:dyDescent="0.2">
      <c r="A4" s="479"/>
      <c r="B4" s="486"/>
    </row>
    <row r="5" spans="1:2" ht="11" customHeight="1" thickBot="1" x14ac:dyDescent="0.25">
      <c r="A5" s="487"/>
      <c r="B5" s="489"/>
    </row>
    <row r="6" spans="1:2" ht="27" customHeight="1" thickBot="1" x14ac:dyDescent="0.25">
      <c r="A6" s="783" t="s">
        <v>623</v>
      </c>
      <c r="B6" s="784"/>
    </row>
    <row r="7" spans="1:2" ht="22" customHeight="1" thickBot="1" x14ac:dyDescent="0.25">
      <c r="A7" s="785" t="s">
        <v>624</v>
      </c>
      <c r="B7" s="786" t="s">
        <v>625</v>
      </c>
    </row>
    <row r="8" spans="1:2" ht="30.75" customHeight="1" thickBot="1" x14ac:dyDescent="0.25">
      <c r="A8" s="787" t="s">
        <v>626</v>
      </c>
      <c r="B8" s="788"/>
    </row>
    <row r="9" spans="1:2" ht="48" customHeight="1" x14ac:dyDescent="0.2">
      <c r="A9" s="789"/>
      <c r="B9" s="790" t="s">
        <v>627</v>
      </c>
    </row>
    <row r="10" spans="1:2" ht="47.25" customHeight="1" x14ac:dyDescent="0.2">
      <c r="A10" s="791"/>
      <c r="B10" s="792" t="s">
        <v>628</v>
      </c>
    </row>
    <row r="11" spans="1:2" ht="46.5" customHeight="1" x14ac:dyDescent="0.2">
      <c r="A11" s="791"/>
      <c r="B11" s="792" t="s">
        <v>629</v>
      </c>
    </row>
    <row r="12" spans="1:2" ht="52.5" customHeight="1" x14ac:dyDescent="0.2">
      <c r="A12" s="791"/>
      <c r="B12" s="792" t="s">
        <v>630</v>
      </c>
    </row>
    <row r="13" spans="1:2" ht="57.75" customHeight="1" x14ac:dyDescent="0.2">
      <c r="A13" s="30"/>
      <c r="B13" s="792" t="s">
        <v>631</v>
      </c>
    </row>
    <row r="14" spans="1:2" ht="59.25" customHeight="1" x14ac:dyDescent="0.2">
      <c r="A14" s="30"/>
      <c r="B14" s="792" t="s">
        <v>632</v>
      </c>
    </row>
    <row r="15" spans="1:2" ht="64" customHeight="1" x14ac:dyDescent="0.2">
      <c r="A15" s="30"/>
      <c r="B15" s="792" t="s">
        <v>633</v>
      </c>
    </row>
    <row r="16" spans="1:2" ht="66" customHeight="1" x14ac:dyDescent="0.2">
      <c r="A16" s="30"/>
      <c r="B16" s="792" t="s">
        <v>634</v>
      </c>
    </row>
    <row r="17" spans="1:2" ht="129" customHeight="1" x14ac:dyDescent="0.2">
      <c r="A17" s="30"/>
      <c r="B17" s="792" t="s">
        <v>635</v>
      </c>
    </row>
    <row r="18" spans="1:2" ht="54.75" customHeight="1" x14ac:dyDescent="0.2">
      <c r="A18" s="30"/>
      <c r="B18" s="792" t="s">
        <v>636</v>
      </c>
    </row>
    <row r="19" spans="1:2" ht="54.75" customHeight="1" x14ac:dyDescent="0.2">
      <c r="A19" s="30"/>
      <c r="B19" s="792" t="s">
        <v>637</v>
      </c>
    </row>
    <row r="20" spans="1:2" ht="55" customHeight="1" thickBot="1" x14ac:dyDescent="0.25">
      <c r="A20" s="793"/>
      <c r="B20" s="794" t="s">
        <v>638</v>
      </c>
    </row>
    <row r="21" spans="1:2" ht="24" customHeight="1" thickBot="1" x14ac:dyDescent="0.25">
      <c r="A21" s="795" t="s">
        <v>639</v>
      </c>
      <c r="B21" s="796"/>
    </row>
    <row r="22" spans="1:2" ht="192" customHeight="1" x14ac:dyDescent="0.2">
      <c r="A22" s="797"/>
      <c r="B22" s="790" t="s">
        <v>640</v>
      </c>
    </row>
    <row r="23" spans="1:2" ht="39" customHeight="1" x14ac:dyDescent="0.2">
      <c r="A23" s="798" t="s">
        <v>641</v>
      </c>
      <c r="B23" s="799"/>
    </row>
    <row r="24" spans="1:2" ht="36.75" customHeight="1" x14ac:dyDescent="0.2">
      <c r="A24" s="798" t="s">
        <v>642</v>
      </c>
      <c r="B24" s="799"/>
    </row>
    <row r="25" spans="1:2" ht="37.5" customHeight="1" x14ac:dyDescent="0.2">
      <c r="A25" s="798" t="s">
        <v>643</v>
      </c>
      <c r="B25" s="799"/>
    </row>
    <row r="26" spans="1:2" ht="42" customHeight="1" x14ac:dyDescent="0.2">
      <c r="A26" s="798" t="s">
        <v>644</v>
      </c>
      <c r="B26" s="799"/>
    </row>
    <row r="27" spans="1:2" ht="204" x14ac:dyDescent="0.2">
      <c r="A27" s="30"/>
      <c r="B27" s="792" t="s">
        <v>645</v>
      </c>
    </row>
    <row r="28" spans="1:2" ht="33.75" customHeight="1" x14ac:dyDescent="0.2">
      <c r="A28" s="798" t="s">
        <v>646</v>
      </c>
      <c r="B28" s="799"/>
    </row>
    <row r="29" spans="1:2" ht="39" customHeight="1" x14ac:dyDescent="0.2">
      <c r="A29" s="798" t="s">
        <v>647</v>
      </c>
      <c r="B29" s="799"/>
    </row>
    <row r="30" spans="1:2" ht="39.75" customHeight="1" x14ac:dyDescent="0.2">
      <c r="A30" s="798" t="s">
        <v>648</v>
      </c>
      <c r="B30" s="799"/>
    </row>
    <row r="31" spans="1:2" ht="37.5" customHeight="1" x14ac:dyDescent="0.2">
      <c r="A31" s="798" t="s">
        <v>649</v>
      </c>
      <c r="B31" s="799"/>
    </row>
    <row r="32" spans="1:2" ht="42" customHeight="1" x14ac:dyDescent="0.2">
      <c r="A32" s="798" t="s">
        <v>650</v>
      </c>
      <c r="B32" s="799"/>
    </row>
    <row r="33" spans="1:2" ht="42.75" customHeight="1" x14ac:dyDescent="0.2">
      <c r="A33" s="798" t="s">
        <v>651</v>
      </c>
      <c r="B33" s="799"/>
    </row>
    <row r="34" spans="1:2" ht="356" x14ac:dyDescent="0.2">
      <c r="A34" s="800"/>
      <c r="B34" s="792" t="s">
        <v>652</v>
      </c>
    </row>
    <row r="35" spans="1:2" ht="357" thickBot="1" x14ac:dyDescent="0.25">
      <c r="A35" s="801"/>
      <c r="B35" s="794" t="s">
        <v>653</v>
      </c>
    </row>
    <row r="36" spans="1:2" x14ac:dyDescent="0.2">
      <c r="A36" s="802"/>
      <c r="B36" s="803"/>
    </row>
    <row r="37" spans="1:2" ht="26.25" customHeight="1" thickBot="1" x14ac:dyDescent="0.25">
      <c r="A37" s="795" t="s">
        <v>654</v>
      </c>
      <c r="B37" s="796"/>
    </row>
    <row r="38" spans="1:2" ht="165.75" customHeight="1" x14ac:dyDescent="0.2">
      <c r="A38" s="797"/>
      <c r="B38" s="804" t="s">
        <v>655</v>
      </c>
    </row>
    <row r="39" spans="1:2" ht="41.25" customHeight="1" x14ac:dyDescent="0.2">
      <c r="A39" s="798" t="s">
        <v>656</v>
      </c>
      <c r="B39" s="799"/>
    </row>
    <row r="40" spans="1:2" ht="41.25" customHeight="1" x14ac:dyDescent="0.2">
      <c r="A40" s="798" t="s">
        <v>657</v>
      </c>
      <c r="B40" s="799"/>
    </row>
    <row r="41" spans="1:2" ht="39" customHeight="1" x14ac:dyDescent="0.2">
      <c r="A41" s="798" t="s">
        <v>658</v>
      </c>
      <c r="B41" s="799"/>
    </row>
    <row r="42" spans="1:2" ht="38.25" customHeight="1" x14ac:dyDescent="0.2">
      <c r="A42" s="798" t="s">
        <v>659</v>
      </c>
      <c r="B42" s="799"/>
    </row>
    <row r="43" spans="1:2" ht="132.75" customHeight="1" x14ac:dyDescent="0.2">
      <c r="A43" s="30"/>
      <c r="B43" s="792" t="s">
        <v>660</v>
      </c>
    </row>
    <row r="44" spans="1:2" ht="47.25" customHeight="1" x14ac:dyDescent="0.2">
      <c r="A44" s="798" t="s">
        <v>661</v>
      </c>
      <c r="B44" s="799"/>
    </row>
    <row r="45" spans="1:2" ht="42.75" customHeight="1" thickBot="1" x14ac:dyDescent="0.25">
      <c r="A45" s="805" t="s">
        <v>662</v>
      </c>
      <c r="B45" s="806"/>
    </row>
    <row r="46" spans="1:2" ht="11" customHeight="1" x14ac:dyDescent="0.2">
      <c r="A46" s="807"/>
      <c r="B46" s="808"/>
    </row>
    <row r="47" spans="1:2" ht="24.75" customHeight="1" thickBot="1" x14ac:dyDescent="0.25">
      <c r="A47" s="809" t="s">
        <v>663</v>
      </c>
      <c r="B47" s="810"/>
    </row>
    <row r="48" spans="1:2" ht="96.75" customHeight="1" x14ac:dyDescent="0.2">
      <c r="A48" s="797"/>
      <c r="B48" s="790" t="s">
        <v>664</v>
      </c>
    </row>
    <row r="49" spans="1:2" ht="34.5" customHeight="1" x14ac:dyDescent="0.2">
      <c r="A49" s="798" t="s">
        <v>665</v>
      </c>
      <c r="B49" s="799"/>
    </row>
    <row r="50" spans="1:2" ht="40.5" customHeight="1" thickBot="1" x14ac:dyDescent="0.25">
      <c r="A50" s="805" t="s">
        <v>666</v>
      </c>
      <c r="B50" s="806"/>
    </row>
    <row r="51" spans="1:2" ht="32.25" customHeight="1" thickBot="1" x14ac:dyDescent="0.25">
      <c r="A51" s="795" t="s">
        <v>667</v>
      </c>
      <c r="B51" s="796"/>
    </row>
    <row r="52" spans="1:2" ht="81" customHeight="1" x14ac:dyDescent="0.2">
      <c r="A52" s="811" t="s">
        <v>668</v>
      </c>
      <c r="B52" s="812"/>
    </row>
    <row r="53" spans="1:2" ht="96.75" customHeight="1" x14ac:dyDescent="0.2">
      <c r="A53" s="798" t="s">
        <v>669</v>
      </c>
      <c r="B53" s="799"/>
    </row>
    <row r="54" spans="1:2" ht="95.25" customHeight="1" thickBot="1" x14ac:dyDescent="0.25">
      <c r="A54" s="805" t="s">
        <v>670</v>
      </c>
      <c r="B54" s="806"/>
    </row>
    <row r="55" spans="1:2" ht="28.5" customHeight="1" thickBot="1" x14ac:dyDescent="0.25">
      <c r="A55" s="795" t="s">
        <v>671</v>
      </c>
      <c r="B55" s="796"/>
    </row>
    <row r="56" spans="1:2" ht="76.5" customHeight="1" x14ac:dyDescent="0.2">
      <c r="A56" s="797"/>
      <c r="B56" s="813" t="s">
        <v>672</v>
      </c>
    </row>
    <row r="57" spans="1:2" ht="70.5" customHeight="1" x14ac:dyDescent="0.2">
      <c r="A57" s="30"/>
      <c r="B57" s="814" t="s">
        <v>673</v>
      </c>
    </row>
    <row r="58" spans="1:2" ht="79.5" customHeight="1" x14ac:dyDescent="0.2">
      <c r="A58" s="30"/>
      <c r="B58" s="814" t="s">
        <v>674</v>
      </c>
    </row>
    <row r="59" spans="1:2" ht="21.75" customHeight="1" x14ac:dyDescent="0.2">
      <c r="A59" s="798" t="s">
        <v>675</v>
      </c>
      <c r="B59" s="799"/>
    </row>
    <row r="60" spans="1:2" ht="22.5" customHeight="1" x14ac:dyDescent="0.2">
      <c r="A60" s="798" t="s">
        <v>676</v>
      </c>
      <c r="B60" s="799"/>
    </row>
    <row r="61" spans="1:2" ht="18.75" customHeight="1" x14ac:dyDescent="0.2">
      <c r="A61" s="798" t="s">
        <v>677</v>
      </c>
      <c r="B61" s="799"/>
    </row>
    <row r="62" spans="1:2" ht="72" customHeight="1" x14ac:dyDescent="0.2">
      <c r="A62" s="30"/>
      <c r="B62" s="792" t="s">
        <v>678</v>
      </c>
    </row>
    <row r="63" spans="1:2" ht="58.5" customHeight="1" x14ac:dyDescent="0.2">
      <c r="A63" s="30"/>
      <c r="B63" s="815" t="s">
        <v>73</v>
      </c>
    </row>
    <row r="64" spans="1:2" ht="57.75" customHeight="1" thickBot="1" x14ac:dyDescent="0.25">
      <c r="A64" s="793"/>
      <c r="B64" s="816" t="s">
        <v>74</v>
      </c>
    </row>
    <row r="65" spans="1:2" ht="27.75" customHeight="1" thickBot="1" x14ac:dyDescent="0.25">
      <c r="A65" s="795" t="s">
        <v>679</v>
      </c>
      <c r="B65" s="796"/>
    </row>
    <row r="66" spans="1:2" ht="72.75" customHeight="1" x14ac:dyDescent="0.2">
      <c r="A66" s="797"/>
      <c r="B66" s="790" t="s">
        <v>680</v>
      </c>
    </row>
    <row r="67" spans="1:2" ht="69" customHeight="1" x14ac:dyDescent="0.2">
      <c r="A67" s="30"/>
      <c r="B67" s="792" t="s">
        <v>681</v>
      </c>
    </row>
    <row r="68" spans="1:2" ht="90.75" customHeight="1" x14ac:dyDescent="0.2">
      <c r="A68" s="30"/>
      <c r="B68" s="814" t="s">
        <v>682</v>
      </c>
    </row>
    <row r="69" spans="1:2" ht="28.5" customHeight="1" x14ac:dyDescent="0.2">
      <c r="A69" s="798" t="s">
        <v>683</v>
      </c>
      <c r="B69" s="799"/>
    </row>
    <row r="70" spans="1:2" ht="23.25" customHeight="1" x14ac:dyDescent="0.2">
      <c r="A70" s="798" t="s">
        <v>684</v>
      </c>
      <c r="B70" s="799"/>
    </row>
    <row r="71" spans="1:2" ht="30.75" customHeight="1" x14ac:dyDescent="0.2">
      <c r="A71" s="798" t="s">
        <v>685</v>
      </c>
      <c r="B71" s="799"/>
    </row>
    <row r="72" spans="1:2" ht="72" customHeight="1" x14ac:dyDescent="0.2">
      <c r="A72" s="30"/>
      <c r="B72" s="792" t="s">
        <v>686</v>
      </c>
    </row>
    <row r="73" spans="1:2" ht="69" customHeight="1" thickBot="1" x14ac:dyDescent="0.25">
      <c r="A73" s="793"/>
      <c r="B73" s="794" t="s">
        <v>687</v>
      </c>
    </row>
    <row r="74" spans="1:2" ht="24.75" customHeight="1" thickBot="1" x14ac:dyDescent="0.25">
      <c r="A74" s="795" t="s">
        <v>688</v>
      </c>
      <c r="B74" s="796"/>
    </row>
    <row r="75" spans="1:2" ht="26.25" customHeight="1" x14ac:dyDescent="0.2">
      <c r="A75" s="817" t="s">
        <v>78</v>
      </c>
      <c r="B75" s="818"/>
    </row>
    <row r="76" spans="1:2" ht="26.25" customHeight="1" x14ac:dyDescent="0.2">
      <c r="A76" s="819" t="s">
        <v>79</v>
      </c>
      <c r="B76" s="820"/>
    </row>
    <row r="77" spans="1:2" ht="26.25" customHeight="1" x14ac:dyDescent="0.2">
      <c r="A77" s="819" t="s">
        <v>80</v>
      </c>
      <c r="B77" s="820"/>
    </row>
    <row r="78" spans="1:2" ht="26.25" customHeight="1" x14ac:dyDescent="0.2">
      <c r="A78" s="819" t="s">
        <v>81</v>
      </c>
      <c r="B78" s="820"/>
    </row>
    <row r="79" spans="1:2" ht="26.25" customHeight="1" x14ac:dyDescent="0.2">
      <c r="A79" s="819" t="s">
        <v>82</v>
      </c>
      <c r="B79" s="820"/>
    </row>
    <row r="80" spans="1:2" ht="26.25" customHeight="1" x14ac:dyDescent="0.2">
      <c r="A80" s="819" t="s">
        <v>83</v>
      </c>
      <c r="B80" s="820"/>
    </row>
    <row r="81" spans="1:2" ht="26.25" customHeight="1" x14ac:dyDescent="0.2">
      <c r="A81" s="819" t="s">
        <v>84</v>
      </c>
      <c r="B81" s="820"/>
    </row>
    <row r="82" spans="1:2" ht="26.25" customHeight="1" x14ac:dyDescent="0.2">
      <c r="A82" s="819" t="s">
        <v>689</v>
      </c>
      <c r="B82" s="820"/>
    </row>
    <row r="83" spans="1:2" ht="26.25" customHeight="1" x14ac:dyDescent="0.2">
      <c r="A83" s="819" t="s">
        <v>690</v>
      </c>
      <c r="B83" s="820"/>
    </row>
    <row r="84" spans="1:2" ht="26.25" customHeight="1" x14ac:dyDescent="0.2">
      <c r="A84" s="819" t="s">
        <v>85</v>
      </c>
      <c r="B84" s="820"/>
    </row>
    <row r="85" spans="1:2" ht="26.25" customHeight="1" x14ac:dyDescent="0.2">
      <c r="A85" s="819" t="s">
        <v>691</v>
      </c>
      <c r="B85" s="820"/>
    </row>
    <row r="86" spans="1:2" ht="26.25" customHeight="1" x14ac:dyDescent="0.2">
      <c r="A86" s="819" t="s">
        <v>86</v>
      </c>
      <c r="B86" s="820"/>
    </row>
    <row r="87" spans="1:2" ht="26.25" customHeight="1" x14ac:dyDescent="0.2">
      <c r="A87" s="819" t="s">
        <v>692</v>
      </c>
      <c r="B87" s="820"/>
    </row>
    <row r="88" spans="1:2" ht="26.25" customHeight="1" x14ac:dyDescent="0.2">
      <c r="A88" s="819" t="s">
        <v>693</v>
      </c>
      <c r="B88" s="820"/>
    </row>
    <row r="89" spans="1:2" ht="26.25" customHeight="1" thickBot="1" x14ac:dyDescent="0.25">
      <c r="A89" s="821" t="s">
        <v>694</v>
      </c>
      <c r="B89" s="822"/>
    </row>
    <row r="90" spans="1:2" ht="30" customHeight="1" thickBot="1" x14ac:dyDescent="0.25">
      <c r="A90" s="795" t="s">
        <v>695</v>
      </c>
      <c r="B90" s="796"/>
    </row>
    <row r="91" spans="1:2" ht="121.5" customHeight="1" x14ac:dyDescent="0.2">
      <c r="A91" s="823"/>
      <c r="B91" s="790" t="s">
        <v>696</v>
      </c>
    </row>
    <row r="92" spans="1:2" ht="42.75" customHeight="1" x14ac:dyDescent="0.2">
      <c r="A92" s="798" t="s">
        <v>697</v>
      </c>
      <c r="B92" s="799"/>
    </row>
    <row r="93" spans="1:2" ht="42.75" customHeight="1" thickBot="1" x14ac:dyDescent="0.25">
      <c r="A93" s="824" t="s">
        <v>698</v>
      </c>
      <c r="B93" s="825"/>
    </row>
    <row r="94" spans="1:2" ht="138" customHeight="1" x14ac:dyDescent="0.2">
      <c r="A94" s="789"/>
      <c r="B94" s="790" t="s">
        <v>699</v>
      </c>
    </row>
    <row r="95" spans="1:2" ht="138" customHeight="1" x14ac:dyDescent="0.2">
      <c r="A95" s="791"/>
      <c r="B95" s="792" t="s">
        <v>700</v>
      </c>
    </row>
    <row r="96" spans="1:2" ht="101.25" customHeight="1" thickBot="1" x14ac:dyDescent="0.25">
      <c r="A96" s="826"/>
      <c r="B96" s="827" t="s">
        <v>701</v>
      </c>
    </row>
    <row r="97" spans="1:2" ht="88.25" customHeight="1" thickBot="1" x14ac:dyDescent="0.25">
      <c r="A97" s="828"/>
      <c r="B97" s="829" t="s">
        <v>702</v>
      </c>
    </row>
    <row r="98" spans="1:2" ht="79" customHeight="1" thickBot="1" x14ac:dyDescent="0.25">
      <c r="A98" s="830"/>
      <c r="B98" s="831" t="s">
        <v>710</v>
      </c>
    </row>
    <row r="99" spans="1:2" ht="32.25" customHeight="1" thickBot="1" x14ac:dyDescent="0.25">
      <c r="A99" s="795" t="s">
        <v>703</v>
      </c>
      <c r="B99" s="796"/>
    </row>
    <row r="100" spans="1:2" ht="116" customHeight="1" x14ac:dyDescent="0.2">
      <c r="A100" s="797"/>
      <c r="B100" s="790" t="s">
        <v>704</v>
      </c>
    </row>
    <row r="101" spans="1:2" ht="36.75" customHeight="1" x14ac:dyDescent="0.2">
      <c r="A101" s="798" t="s">
        <v>705</v>
      </c>
      <c r="B101" s="799"/>
    </row>
    <row r="102" spans="1:2" ht="36.75" customHeight="1" x14ac:dyDescent="0.2">
      <c r="A102" s="798" t="s">
        <v>706</v>
      </c>
      <c r="B102" s="799"/>
    </row>
    <row r="103" spans="1:2" ht="36" customHeight="1" thickBot="1" x14ac:dyDescent="0.25">
      <c r="A103" s="824" t="s">
        <v>707</v>
      </c>
      <c r="B103" s="825"/>
    </row>
    <row r="104" spans="1:2" ht="85.5" customHeight="1" x14ac:dyDescent="0.2">
      <c r="A104" s="797"/>
      <c r="B104" s="790" t="s">
        <v>90</v>
      </c>
    </row>
    <row r="105" spans="1:2" ht="96" customHeight="1" x14ac:dyDescent="0.2">
      <c r="A105" s="832"/>
      <c r="B105" s="815" t="s">
        <v>91</v>
      </c>
    </row>
    <row r="106" spans="1:2" ht="75.75" customHeight="1" thickBot="1" x14ac:dyDescent="0.25">
      <c r="A106" s="793"/>
      <c r="B106" s="794" t="s">
        <v>708</v>
      </c>
    </row>
    <row r="107" spans="1:2" ht="28.5" customHeight="1" thickBot="1" x14ac:dyDescent="0.25">
      <c r="A107" s="795" t="s">
        <v>709</v>
      </c>
      <c r="B107" s="796"/>
    </row>
    <row r="108" spans="1:2" ht="40.5" customHeight="1" x14ac:dyDescent="0.2">
      <c r="A108" s="811" t="s">
        <v>712</v>
      </c>
      <c r="B108" s="812"/>
    </row>
    <row r="109" spans="1:2" ht="40.5" customHeight="1" x14ac:dyDescent="0.2">
      <c r="A109" s="798" t="s">
        <v>713</v>
      </c>
      <c r="B109" s="799"/>
    </row>
    <row r="110" spans="1:2" ht="44.25" customHeight="1" thickBot="1" x14ac:dyDescent="0.25">
      <c r="A110" s="805" t="s">
        <v>714</v>
      </c>
      <c r="B110" s="806"/>
    </row>
  </sheetData>
  <mergeCells count="65">
    <mergeCell ref="A109:B109"/>
    <mergeCell ref="A110:B110"/>
    <mergeCell ref="A107:B107"/>
    <mergeCell ref="A108:B108"/>
    <mergeCell ref="A99:B99"/>
    <mergeCell ref="A101:B101"/>
    <mergeCell ref="A102:B102"/>
    <mergeCell ref="A103:B103"/>
    <mergeCell ref="A90:B90"/>
    <mergeCell ref="A92:B92"/>
    <mergeCell ref="A93:B93"/>
    <mergeCell ref="A94:A95"/>
    <mergeCell ref="A84:B84"/>
    <mergeCell ref="A85:B85"/>
    <mergeCell ref="A86:B86"/>
    <mergeCell ref="A87:B87"/>
    <mergeCell ref="A88:B88"/>
    <mergeCell ref="A89:B89"/>
    <mergeCell ref="A78:B78"/>
    <mergeCell ref="A79:B79"/>
    <mergeCell ref="A80:B80"/>
    <mergeCell ref="A81:B81"/>
    <mergeCell ref="A82:B82"/>
    <mergeCell ref="A83:B83"/>
    <mergeCell ref="A70:B70"/>
    <mergeCell ref="A71:B71"/>
    <mergeCell ref="A74:B74"/>
    <mergeCell ref="A75:B75"/>
    <mergeCell ref="A76:B76"/>
    <mergeCell ref="A77:B77"/>
    <mergeCell ref="A55:B55"/>
    <mergeCell ref="A59:B59"/>
    <mergeCell ref="A60:B60"/>
    <mergeCell ref="A61:B61"/>
    <mergeCell ref="A65:B65"/>
    <mergeCell ref="A69:B69"/>
    <mergeCell ref="A50:B50"/>
    <mergeCell ref="A51:B51"/>
    <mergeCell ref="A52:B52"/>
    <mergeCell ref="A53:B53"/>
    <mergeCell ref="A54:B54"/>
    <mergeCell ref="A41:B41"/>
    <mergeCell ref="A42:B42"/>
    <mergeCell ref="A44:B44"/>
    <mergeCell ref="A45:B45"/>
    <mergeCell ref="A47:B47"/>
    <mergeCell ref="A49:B49"/>
    <mergeCell ref="A31:B31"/>
    <mergeCell ref="A32:B32"/>
    <mergeCell ref="A33:B33"/>
    <mergeCell ref="A37:B37"/>
    <mergeCell ref="A39:B39"/>
    <mergeCell ref="A40:B40"/>
    <mergeCell ref="A24:B24"/>
    <mergeCell ref="A25:B25"/>
    <mergeCell ref="A26:B26"/>
    <mergeCell ref="A28:B28"/>
    <mergeCell ref="A29:B29"/>
    <mergeCell ref="A30:B30"/>
    <mergeCell ref="A2:B5"/>
    <mergeCell ref="A6:B6"/>
    <mergeCell ref="A8:B8"/>
    <mergeCell ref="A9:A12"/>
    <mergeCell ref="A21:B21"/>
    <mergeCell ref="A23:B23"/>
  </mergeCells>
  <printOptions horizontalCentered="1"/>
  <pageMargins left="0.511811024" right="0.511811024" top="0.5" bottom="0.5" header="0.31496062000000002" footer="0.31496062000000002"/>
  <pageSetup paperSize="9" scale="80" orientation="portrait" horizontalDpi="0" verticalDpi="0"/>
  <headerFooter>
    <oddFooter>&amp;L&amp;"Calibri,Regular"&amp;K000000&amp;P / &amp;N&amp;R&amp;"Calibri,Regular"&amp;K000000&amp;F \ &amp;A</oddFooter>
  </headerFooter>
  <rowBreaks count="6" manualBreakCount="6">
    <brk id="20" max="1" man="1"/>
    <brk id="35" max="1" man="1"/>
    <brk id="50" max="1" man="1"/>
    <brk id="64" max="1" man="1"/>
    <brk id="89" max="1" man="1"/>
    <brk id="98" max="1"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21D4C-AF37-6F46-8848-10CB6EC7D584}">
  <dimension ref="A1:H53"/>
  <sheetViews>
    <sheetView zoomScale="141" workbookViewId="0"/>
  </sheetViews>
  <sheetFormatPr baseColWidth="10" defaultColWidth="8.83203125" defaultRowHeight="16" x14ac:dyDescent="0.2"/>
  <cols>
    <col min="1" max="1" width="5.1640625" style="11" customWidth="1"/>
    <col min="2" max="4" width="29.1640625" style="35" customWidth="1"/>
    <col min="5" max="16384" width="8.83203125" style="11"/>
  </cols>
  <sheetData>
    <row r="1" spans="1:8" x14ac:dyDescent="0.2">
      <c r="A1" s="833"/>
    </row>
    <row r="2" spans="1:8" ht="15" customHeight="1" thickBot="1" x14ac:dyDescent="0.25"/>
    <row r="3" spans="1:8" x14ac:dyDescent="0.2">
      <c r="B3" s="834"/>
      <c r="C3" s="835"/>
      <c r="D3" s="836"/>
    </row>
    <row r="4" spans="1:8" ht="23" customHeight="1" x14ac:dyDescent="0.2">
      <c r="B4" s="837"/>
      <c r="C4" s="838"/>
      <c r="D4" s="839"/>
    </row>
    <row r="5" spans="1:8" ht="17" thickBot="1" x14ac:dyDescent="0.25">
      <c r="B5" s="840"/>
      <c r="C5" s="841"/>
      <c r="D5" s="842"/>
    </row>
    <row r="6" spans="1:8" ht="17" thickBot="1" x14ac:dyDescent="0.25">
      <c r="B6" s="843" t="s">
        <v>715</v>
      </c>
      <c r="C6" s="844"/>
      <c r="D6" s="845"/>
    </row>
    <row r="7" spans="1:8" s="833" customFormat="1" ht="17" thickBot="1" x14ac:dyDescent="0.25">
      <c r="B7" s="846" t="s">
        <v>716</v>
      </c>
      <c r="C7" s="847" t="s">
        <v>717</v>
      </c>
      <c r="D7" s="848" t="s">
        <v>1</v>
      </c>
      <c r="F7" s="11"/>
      <c r="G7" s="11"/>
      <c r="H7" s="11"/>
    </row>
    <row r="8" spans="1:8" x14ac:dyDescent="0.2">
      <c r="B8" s="849" t="s">
        <v>718</v>
      </c>
      <c r="C8" s="850">
        <v>20</v>
      </c>
      <c r="D8" s="851">
        <v>1</v>
      </c>
    </row>
    <row r="9" spans="1:8" x14ac:dyDescent="0.2">
      <c r="B9" s="852" t="s">
        <v>718</v>
      </c>
      <c r="C9" s="853">
        <v>23</v>
      </c>
      <c r="D9" s="854">
        <v>4</v>
      </c>
    </row>
    <row r="10" spans="1:8" x14ac:dyDescent="0.2">
      <c r="B10" s="852" t="s">
        <v>718</v>
      </c>
      <c r="C10" s="853">
        <v>30</v>
      </c>
      <c r="D10" s="854">
        <v>9</v>
      </c>
    </row>
    <row r="11" spans="1:8" x14ac:dyDescent="0.2">
      <c r="B11" s="852" t="s">
        <v>718</v>
      </c>
      <c r="C11" s="853">
        <v>40</v>
      </c>
      <c r="D11" s="854">
        <v>1193</v>
      </c>
    </row>
    <row r="12" spans="1:8" x14ac:dyDescent="0.2">
      <c r="B12" s="852" t="s">
        <v>718</v>
      </c>
      <c r="C12" s="853">
        <v>45</v>
      </c>
      <c r="D12" s="854">
        <v>5</v>
      </c>
    </row>
    <row r="13" spans="1:8" x14ac:dyDescent="0.2">
      <c r="B13" s="852" t="s">
        <v>718</v>
      </c>
      <c r="C13" s="853">
        <v>50</v>
      </c>
      <c r="D13" s="854">
        <v>12</v>
      </c>
    </row>
    <row r="14" spans="1:8" x14ac:dyDescent="0.2">
      <c r="B14" s="852" t="s">
        <v>718</v>
      </c>
      <c r="C14" s="853">
        <v>55</v>
      </c>
      <c r="D14" s="854">
        <v>3</v>
      </c>
    </row>
    <row r="15" spans="1:8" x14ac:dyDescent="0.2">
      <c r="B15" s="852" t="s">
        <v>718</v>
      </c>
      <c r="C15" s="853">
        <v>65</v>
      </c>
      <c r="D15" s="854">
        <v>1257</v>
      </c>
    </row>
    <row r="16" spans="1:8" x14ac:dyDescent="0.2">
      <c r="B16" s="852" t="s">
        <v>718</v>
      </c>
      <c r="C16" s="853">
        <v>75</v>
      </c>
      <c r="D16" s="854">
        <v>1</v>
      </c>
    </row>
    <row r="17" spans="2:4" x14ac:dyDescent="0.2">
      <c r="B17" s="852" t="s">
        <v>718</v>
      </c>
      <c r="C17" s="853">
        <v>90</v>
      </c>
      <c r="D17" s="854">
        <v>1425</v>
      </c>
    </row>
    <row r="18" spans="2:4" x14ac:dyDescent="0.2">
      <c r="B18" s="852" t="s">
        <v>718</v>
      </c>
      <c r="C18" s="853">
        <v>100</v>
      </c>
      <c r="D18" s="854">
        <v>19</v>
      </c>
    </row>
    <row r="19" spans="2:4" x14ac:dyDescent="0.2">
      <c r="B19" s="852" t="s">
        <v>718</v>
      </c>
      <c r="C19" s="853">
        <v>150</v>
      </c>
      <c r="D19" s="854">
        <v>2417</v>
      </c>
    </row>
    <row r="20" spans="2:4" x14ac:dyDescent="0.2">
      <c r="B20" s="852" t="s">
        <v>718</v>
      </c>
      <c r="C20" s="853">
        <v>160</v>
      </c>
      <c r="D20" s="854">
        <v>88</v>
      </c>
    </row>
    <row r="21" spans="2:4" x14ac:dyDescent="0.2">
      <c r="B21" s="852" t="s">
        <v>718</v>
      </c>
      <c r="C21" s="853">
        <v>200</v>
      </c>
      <c r="D21" s="854">
        <v>1660</v>
      </c>
    </row>
    <row r="22" spans="2:4" x14ac:dyDescent="0.2">
      <c r="B22" s="852" t="s">
        <v>718</v>
      </c>
      <c r="C22" s="853">
        <v>220</v>
      </c>
      <c r="D22" s="854">
        <v>135</v>
      </c>
    </row>
    <row r="23" spans="2:4" x14ac:dyDescent="0.2">
      <c r="B23" s="852" t="s">
        <v>718</v>
      </c>
      <c r="C23" s="853">
        <v>225</v>
      </c>
      <c r="D23" s="854">
        <v>188</v>
      </c>
    </row>
    <row r="24" spans="2:4" x14ac:dyDescent="0.2">
      <c r="B24" s="852" t="s">
        <v>718</v>
      </c>
      <c r="C24" s="853">
        <v>250</v>
      </c>
      <c r="D24" s="854">
        <v>11</v>
      </c>
    </row>
    <row r="25" spans="2:4" x14ac:dyDescent="0.2">
      <c r="B25" s="852" t="s">
        <v>718</v>
      </c>
      <c r="C25" s="853">
        <v>400</v>
      </c>
      <c r="D25" s="854">
        <v>17</v>
      </c>
    </row>
    <row r="26" spans="2:4" x14ac:dyDescent="0.2">
      <c r="B26" s="852" t="s">
        <v>718</v>
      </c>
      <c r="C26" s="853">
        <v>440</v>
      </c>
      <c r="D26" s="854">
        <v>9</v>
      </c>
    </row>
    <row r="27" spans="2:4" x14ac:dyDescent="0.2">
      <c r="B27" s="852" t="s">
        <v>718</v>
      </c>
      <c r="C27" s="853">
        <v>660</v>
      </c>
      <c r="D27" s="854">
        <v>58</v>
      </c>
    </row>
    <row r="28" spans="2:4" x14ac:dyDescent="0.2">
      <c r="B28" s="855" t="s">
        <v>719</v>
      </c>
      <c r="C28" s="856">
        <v>70</v>
      </c>
      <c r="D28" s="857">
        <v>9</v>
      </c>
    </row>
    <row r="29" spans="2:4" x14ac:dyDescent="0.2">
      <c r="B29" s="855" t="s">
        <v>719</v>
      </c>
      <c r="C29" s="856">
        <v>100</v>
      </c>
      <c r="D29" s="857">
        <v>33</v>
      </c>
    </row>
    <row r="30" spans="2:4" x14ac:dyDescent="0.2">
      <c r="B30" s="855" t="s">
        <v>719</v>
      </c>
      <c r="C30" s="856">
        <v>250</v>
      </c>
      <c r="D30" s="857">
        <v>1076</v>
      </c>
    </row>
    <row r="31" spans="2:4" x14ac:dyDescent="0.2">
      <c r="B31" s="855" t="s">
        <v>719</v>
      </c>
      <c r="C31" s="856">
        <v>400</v>
      </c>
      <c r="D31" s="857">
        <v>2221</v>
      </c>
    </row>
    <row r="32" spans="2:4" x14ac:dyDescent="0.2">
      <c r="B32" s="855" t="s">
        <v>719</v>
      </c>
      <c r="C32" s="856">
        <v>1000</v>
      </c>
      <c r="D32" s="857">
        <v>87</v>
      </c>
    </row>
    <row r="33" spans="2:4" x14ac:dyDescent="0.2">
      <c r="B33" s="855" t="s">
        <v>719</v>
      </c>
      <c r="C33" s="856">
        <v>2000</v>
      </c>
      <c r="D33" s="857">
        <v>13</v>
      </c>
    </row>
    <row r="34" spans="2:4" x14ac:dyDescent="0.2">
      <c r="B34" s="855" t="s">
        <v>719</v>
      </c>
      <c r="C34" s="856">
        <v>400</v>
      </c>
      <c r="D34" s="857">
        <v>19</v>
      </c>
    </row>
    <row r="35" spans="2:4" x14ac:dyDescent="0.2">
      <c r="B35" s="855" t="s">
        <v>719</v>
      </c>
      <c r="C35" s="856">
        <v>265</v>
      </c>
      <c r="D35" s="857">
        <v>118</v>
      </c>
    </row>
    <row r="36" spans="2:4" x14ac:dyDescent="0.2">
      <c r="B36" s="855" t="s">
        <v>719</v>
      </c>
      <c r="C36" s="856">
        <v>250</v>
      </c>
      <c r="D36" s="857">
        <v>325</v>
      </c>
    </row>
    <row r="37" spans="2:4" x14ac:dyDescent="0.2">
      <c r="B37" s="855" t="s">
        <v>719</v>
      </c>
      <c r="C37" s="856">
        <v>400</v>
      </c>
      <c r="D37" s="857">
        <v>607</v>
      </c>
    </row>
    <row r="38" spans="2:4" x14ac:dyDescent="0.2">
      <c r="B38" s="858" t="s">
        <v>720</v>
      </c>
      <c r="C38" s="859">
        <v>70</v>
      </c>
      <c r="D38" s="860">
        <v>1169</v>
      </c>
    </row>
    <row r="39" spans="2:4" x14ac:dyDescent="0.2">
      <c r="B39" s="858" t="s">
        <v>720</v>
      </c>
      <c r="C39" s="859">
        <v>100</v>
      </c>
      <c r="D39" s="860">
        <v>10208</v>
      </c>
    </row>
    <row r="40" spans="2:4" x14ac:dyDescent="0.2">
      <c r="B40" s="858" t="s">
        <v>720</v>
      </c>
      <c r="C40" s="859">
        <v>150</v>
      </c>
      <c r="D40" s="860">
        <v>8448</v>
      </c>
    </row>
    <row r="41" spans="2:4" x14ac:dyDescent="0.2">
      <c r="B41" s="858" t="s">
        <v>720</v>
      </c>
      <c r="C41" s="859">
        <v>250</v>
      </c>
      <c r="D41" s="860">
        <v>7203</v>
      </c>
    </row>
    <row r="42" spans="2:4" x14ac:dyDescent="0.2">
      <c r="B42" s="858" t="s">
        <v>720</v>
      </c>
      <c r="C42" s="859">
        <v>400</v>
      </c>
      <c r="D42" s="860">
        <v>5385</v>
      </c>
    </row>
    <row r="43" spans="2:4" x14ac:dyDescent="0.2">
      <c r="B43" s="858" t="s">
        <v>720</v>
      </c>
      <c r="C43" s="859">
        <v>1000</v>
      </c>
      <c r="D43" s="860">
        <v>111</v>
      </c>
    </row>
    <row r="44" spans="2:4" x14ac:dyDescent="0.2">
      <c r="B44" s="861" t="s">
        <v>721</v>
      </c>
      <c r="C44" s="862">
        <v>80</v>
      </c>
      <c r="D44" s="863">
        <v>136</v>
      </c>
    </row>
    <row r="45" spans="2:4" x14ac:dyDescent="0.2">
      <c r="B45" s="861" t="s">
        <v>721</v>
      </c>
      <c r="C45" s="862">
        <v>100</v>
      </c>
      <c r="D45" s="863">
        <v>76</v>
      </c>
    </row>
    <row r="46" spans="2:4" x14ac:dyDescent="0.2">
      <c r="B46" s="861" t="s">
        <v>721</v>
      </c>
      <c r="C46" s="862">
        <v>125</v>
      </c>
      <c r="D46" s="863">
        <v>221</v>
      </c>
    </row>
    <row r="47" spans="2:4" x14ac:dyDescent="0.2">
      <c r="B47" s="864" t="s">
        <v>722</v>
      </c>
      <c r="C47" s="865">
        <v>15</v>
      </c>
      <c r="D47" s="866">
        <v>4</v>
      </c>
    </row>
    <row r="48" spans="2:4" x14ac:dyDescent="0.2">
      <c r="B48" s="864" t="s">
        <v>722</v>
      </c>
      <c r="C48" s="865">
        <v>20</v>
      </c>
      <c r="D48" s="866">
        <v>8</v>
      </c>
    </row>
    <row r="49" spans="2:4" x14ac:dyDescent="0.2">
      <c r="B49" s="864" t="s">
        <v>722</v>
      </c>
      <c r="C49" s="865">
        <v>25</v>
      </c>
      <c r="D49" s="866">
        <v>3</v>
      </c>
    </row>
    <row r="50" spans="2:4" x14ac:dyDescent="0.2">
      <c r="B50" s="864" t="s">
        <v>722</v>
      </c>
      <c r="C50" s="865">
        <v>30</v>
      </c>
      <c r="D50" s="866">
        <v>6</v>
      </c>
    </row>
    <row r="51" spans="2:4" x14ac:dyDescent="0.2">
      <c r="B51" s="864" t="s">
        <v>722</v>
      </c>
      <c r="C51" s="865">
        <v>45</v>
      </c>
      <c r="D51" s="866">
        <v>37</v>
      </c>
    </row>
    <row r="52" spans="2:4" ht="17" thickBot="1" x14ac:dyDescent="0.25">
      <c r="B52" s="867" t="s">
        <v>722</v>
      </c>
      <c r="C52" s="868">
        <v>75</v>
      </c>
      <c r="D52" s="869">
        <v>22</v>
      </c>
    </row>
    <row r="53" spans="2:4" ht="17" thickBot="1" x14ac:dyDescent="0.25">
      <c r="B53" s="870"/>
      <c r="C53" s="871"/>
      <c r="D53" s="872">
        <f>SUM(D8:D52)</f>
        <v>46057</v>
      </c>
    </row>
  </sheetData>
  <autoFilter ref="B7:D53" xr:uid="{45A7AC73-9E6A-704A-9D8A-7C5B232ADE2B}"/>
  <mergeCells count="3">
    <mergeCell ref="B3:D5"/>
    <mergeCell ref="B6:D6"/>
    <mergeCell ref="B53:C53"/>
  </mergeCells>
  <printOptions horizontalCentered="1"/>
  <pageMargins left="0.511811024" right="0.511811024" top="0.78740157499999996" bottom="0.78740157499999996" header="0.31496062000000002" footer="0.31496062000000002"/>
  <pageSetup paperSize="9" scale="90" orientation="portrait" horizontalDpi="0" verticalDpi="0"/>
  <headerFooter>
    <oddFooter>&amp;L&amp;"Calibri,Regular"&amp;K000000&amp;F&amp;R&amp;"Calibri,Regular"&amp;K000000Página &amp;P /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E226-3D10-3840-818E-B8BEA892F02B}">
  <sheetPr>
    <pageSetUpPr fitToPage="1"/>
  </sheetPr>
  <dimension ref="A1:F91"/>
  <sheetViews>
    <sheetView zoomScale="150" workbookViewId="0">
      <selection sqref="A1:F4"/>
    </sheetView>
  </sheetViews>
  <sheetFormatPr baseColWidth="10" defaultColWidth="8.83203125" defaultRowHeight="16" x14ac:dyDescent="0.2"/>
  <cols>
    <col min="1" max="1" width="9.83203125" style="2" customWidth="1"/>
    <col min="2" max="2" width="51.1640625" style="3" customWidth="1"/>
    <col min="3" max="3" width="17.6640625" style="4" customWidth="1"/>
    <col min="4" max="4" width="17.6640625" style="11" customWidth="1"/>
    <col min="5" max="5" width="17.6640625" style="4" customWidth="1"/>
    <col min="6" max="6" width="24.1640625" style="11" customWidth="1"/>
    <col min="7" max="16384" width="8.83203125" style="2"/>
  </cols>
  <sheetData>
    <row r="1" spans="1:6" x14ac:dyDescent="0.2">
      <c r="A1" s="483"/>
      <c r="B1" s="484"/>
      <c r="C1" s="484"/>
      <c r="D1" s="484"/>
      <c r="E1" s="484"/>
      <c r="F1" s="485"/>
    </row>
    <row r="2" spans="1:6" x14ac:dyDescent="0.2">
      <c r="A2" s="479"/>
      <c r="B2" s="480"/>
      <c r="C2" s="480"/>
      <c r="D2" s="480"/>
      <c r="E2" s="480"/>
      <c r="F2" s="486"/>
    </row>
    <row r="3" spans="1:6" x14ac:dyDescent="0.2">
      <c r="A3" s="479"/>
      <c r="B3" s="480"/>
      <c r="C3" s="480"/>
      <c r="D3" s="480"/>
      <c r="E3" s="480"/>
      <c r="F3" s="486"/>
    </row>
    <row r="4" spans="1:6" ht="24" customHeight="1" thickBot="1" x14ac:dyDescent="0.25">
      <c r="A4" s="487"/>
      <c r="B4" s="488"/>
      <c r="C4" s="488"/>
      <c r="D4" s="488"/>
      <c r="E4" s="488"/>
      <c r="F4" s="489"/>
    </row>
    <row r="5" spans="1:6" ht="8.5" customHeight="1" thickBot="1" x14ac:dyDescent="0.25"/>
    <row r="6" spans="1:6" ht="25.75" customHeight="1" thickBot="1" x14ac:dyDescent="0.25">
      <c r="A6" s="490" t="s">
        <v>471</v>
      </c>
      <c r="B6" s="491"/>
      <c r="C6" s="491"/>
      <c r="D6" s="491"/>
      <c r="E6" s="491"/>
      <c r="F6" s="492"/>
    </row>
    <row r="7" spans="1:6" ht="8.5" customHeight="1" thickBot="1" x14ac:dyDescent="0.25">
      <c r="D7" s="4"/>
    </row>
    <row r="8" spans="1:6" s="5" customFormat="1" ht="36" customHeight="1" thickBot="1" x14ac:dyDescent="0.25">
      <c r="A8" s="20" t="s">
        <v>250</v>
      </c>
      <c r="B8" s="21" t="s">
        <v>251</v>
      </c>
      <c r="C8" s="22" t="s">
        <v>355</v>
      </c>
      <c r="D8" s="23" t="s">
        <v>354</v>
      </c>
      <c r="F8" s="34"/>
    </row>
    <row r="9" spans="1:6" ht="23.5" customHeight="1" x14ac:dyDescent="0.2">
      <c r="A9" s="17" t="s">
        <v>252</v>
      </c>
      <c r="B9" s="18" t="s">
        <v>347</v>
      </c>
      <c r="C9" s="19"/>
      <c r="D9" s="318"/>
    </row>
    <row r="10" spans="1:6" ht="23.5" customHeight="1" x14ac:dyDescent="0.2">
      <c r="A10" s="12" t="s">
        <v>14</v>
      </c>
      <c r="B10" s="10" t="s">
        <v>336</v>
      </c>
      <c r="C10" s="7">
        <v>3</v>
      </c>
      <c r="D10" s="319">
        <v>5</v>
      </c>
      <c r="F10" s="35"/>
    </row>
    <row r="11" spans="1:6" ht="23.5" customHeight="1" x14ac:dyDescent="0.2">
      <c r="A11" s="12" t="s">
        <v>16</v>
      </c>
      <c r="B11" s="10" t="s">
        <v>253</v>
      </c>
      <c r="C11" s="7">
        <v>0</v>
      </c>
      <c r="D11" s="319">
        <v>1</v>
      </c>
      <c r="F11" s="35"/>
    </row>
    <row r="12" spans="1:6" ht="7.25" customHeight="1" x14ac:dyDescent="0.2">
      <c r="A12" s="12"/>
      <c r="B12" s="10"/>
      <c r="C12" s="7"/>
      <c r="D12" s="319"/>
      <c r="F12" s="35"/>
    </row>
    <row r="13" spans="1:6" ht="23.5" customHeight="1" x14ac:dyDescent="0.2">
      <c r="A13" s="13" t="s">
        <v>254</v>
      </c>
      <c r="B13" s="9" t="s">
        <v>348</v>
      </c>
      <c r="C13" s="6"/>
      <c r="D13" s="320"/>
    </row>
    <row r="14" spans="1:6" ht="23.5" customHeight="1" x14ac:dyDescent="0.2">
      <c r="A14" s="12" t="s">
        <v>8</v>
      </c>
      <c r="B14" s="10" t="s">
        <v>336</v>
      </c>
      <c r="C14" s="7">
        <v>1</v>
      </c>
      <c r="D14" s="319">
        <v>4</v>
      </c>
      <c r="F14" s="35"/>
    </row>
    <row r="15" spans="1:6" ht="23.5" customHeight="1" x14ac:dyDescent="0.2">
      <c r="A15" s="12" t="s">
        <v>255</v>
      </c>
      <c r="B15" s="10" t="s">
        <v>253</v>
      </c>
      <c r="C15" s="7">
        <v>0</v>
      </c>
      <c r="D15" s="319">
        <v>2</v>
      </c>
      <c r="F15" s="35"/>
    </row>
    <row r="16" spans="1:6" ht="7.25" customHeight="1" x14ac:dyDescent="0.2">
      <c r="A16" s="12"/>
      <c r="B16" s="10"/>
      <c r="C16" s="7"/>
      <c r="D16" s="319"/>
      <c r="F16" s="35"/>
    </row>
    <row r="17" spans="1:6" ht="23.5" customHeight="1" x14ac:dyDescent="0.2">
      <c r="A17" s="13" t="s">
        <v>256</v>
      </c>
      <c r="B17" s="9" t="s">
        <v>349</v>
      </c>
      <c r="C17" s="6"/>
      <c r="D17" s="320"/>
    </row>
    <row r="18" spans="1:6" ht="23.5" customHeight="1" x14ac:dyDescent="0.2">
      <c r="A18" s="12" t="s">
        <v>9</v>
      </c>
      <c r="B18" s="10" t="s">
        <v>336</v>
      </c>
      <c r="C18" s="7">
        <v>1</v>
      </c>
      <c r="D18" s="319">
        <v>1</v>
      </c>
      <c r="F18" s="35"/>
    </row>
    <row r="19" spans="1:6" ht="23.5" customHeight="1" x14ac:dyDescent="0.2">
      <c r="A19" s="12" t="s">
        <v>257</v>
      </c>
      <c r="B19" s="10" t="s">
        <v>253</v>
      </c>
      <c r="C19" s="7">
        <v>1</v>
      </c>
      <c r="D19" s="319">
        <v>1</v>
      </c>
      <c r="F19" s="35"/>
    </row>
    <row r="20" spans="1:6" ht="7.25" customHeight="1" x14ac:dyDescent="0.2">
      <c r="A20" s="12"/>
      <c r="B20" s="10"/>
      <c r="C20" s="7"/>
      <c r="D20" s="319"/>
      <c r="F20" s="35"/>
    </row>
    <row r="21" spans="1:6" ht="23.5" customHeight="1" x14ac:dyDescent="0.2">
      <c r="A21" s="13" t="s">
        <v>258</v>
      </c>
      <c r="B21" s="9" t="s">
        <v>350</v>
      </c>
      <c r="C21" s="6"/>
      <c r="D21" s="320"/>
    </row>
    <row r="22" spans="1:6" ht="23.5" customHeight="1" x14ac:dyDescent="0.2">
      <c r="A22" s="12" t="s">
        <v>259</v>
      </c>
      <c r="B22" s="10" t="s">
        <v>336</v>
      </c>
      <c r="C22" s="7">
        <v>4</v>
      </c>
      <c r="D22" s="319">
        <v>6</v>
      </c>
      <c r="F22" s="35"/>
    </row>
    <row r="23" spans="1:6" ht="23.5" customHeight="1" x14ac:dyDescent="0.2">
      <c r="A23" s="12" t="s">
        <v>260</v>
      </c>
      <c r="B23" s="10" t="s">
        <v>253</v>
      </c>
      <c r="C23" s="7">
        <v>1</v>
      </c>
      <c r="D23" s="319">
        <v>1</v>
      </c>
      <c r="F23" s="35"/>
    </row>
    <row r="24" spans="1:6" ht="7.25" customHeight="1" x14ac:dyDescent="0.2">
      <c r="A24" s="12"/>
      <c r="B24" s="10"/>
      <c r="C24" s="7"/>
      <c r="D24" s="319"/>
      <c r="F24" s="35"/>
    </row>
    <row r="25" spans="1:6" ht="23.5" customHeight="1" x14ac:dyDescent="0.2">
      <c r="A25" s="13" t="s">
        <v>261</v>
      </c>
      <c r="B25" s="9" t="s">
        <v>351</v>
      </c>
      <c r="C25" s="6"/>
      <c r="D25" s="320"/>
    </row>
    <row r="26" spans="1:6" ht="23.5" customHeight="1" x14ac:dyDescent="0.2">
      <c r="A26" s="12" t="s">
        <v>262</v>
      </c>
      <c r="B26" s="10" t="s">
        <v>336</v>
      </c>
      <c r="C26" s="7">
        <v>2</v>
      </c>
      <c r="D26" s="319">
        <v>3</v>
      </c>
      <c r="F26" s="35"/>
    </row>
    <row r="27" spans="1:6" ht="23.5" customHeight="1" x14ac:dyDescent="0.2">
      <c r="A27" s="12" t="s">
        <v>263</v>
      </c>
      <c r="B27" s="10" t="s">
        <v>253</v>
      </c>
      <c r="C27" s="7">
        <v>1</v>
      </c>
      <c r="D27" s="319">
        <v>1</v>
      </c>
      <c r="F27" s="35"/>
    </row>
    <row r="28" spans="1:6" ht="7.25" customHeight="1" x14ac:dyDescent="0.2">
      <c r="A28" s="12"/>
      <c r="B28" s="10"/>
      <c r="C28" s="7"/>
      <c r="D28" s="319"/>
      <c r="F28" s="35"/>
    </row>
    <row r="29" spans="1:6" ht="23.5" customHeight="1" x14ac:dyDescent="0.2">
      <c r="A29" s="13" t="s">
        <v>264</v>
      </c>
      <c r="B29" s="9" t="s">
        <v>352</v>
      </c>
      <c r="C29" s="6"/>
      <c r="D29" s="320"/>
    </row>
    <row r="30" spans="1:6" ht="23.5" customHeight="1" x14ac:dyDescent="0.2">
      <c r="A30" s="12" t="s">
        <v>265</v>
      </c>
      <c r="B30" s="10" t="s">
        <v>336</v>
      </c>
      <c r="C30" s="7">
        <v>1</v>
      </c>
      <c r="D30" s="319">
        <v>1</v>
      </c>
      <c r="F30" s="35"/>
    </row>
    <row r="31" spans="1:6" ht="23.5" customHeight="1" x14ac:dyDescent="0.2">
      <c r="A31" s="12" t="s">
        <v>266</v>
      </c>
      <c r="B31" s="10" t="s">
        <v>253</v>
      </c>
      <c r="C31" s="7">
        <v>1</v>
      </c>
      <c r="D31" s="319">
        <v>1</v>
      </c>
      <c r="F31" s="35"/>
    </row>
    <row r="33" spans="1:6" ht="17" thickBot="1" x14ac:dyDescent="0.25"/>
    <row r="34" spans="1:6" ht="54" customHeight="1" thickBot="1" x14ac:dyDescent="0.25">
      <c r="A34" s="24"/>
      <c r="B34" s="25" t="s">
        <v>337</v>
      </c>
      <c r="C34" s="26" t="s">
        <v>356</v>
      </c>
      <c r="D34" s="27" t="s">
        <v>357</v>
      </c>
      <c r="E34" s="305" t="s">
        <v>344</v>
      </c>
      <c r="F34" s="307" t="s">
        <v>478</v>
      </c>
    </row>
    <row r="35" spans="1:6" ht="23.5" customHeight="1" x14ac:dyDescent="0.2">
      <c r="A35" s="36" t="s">
        <v>14</v>
      </c>
      <c r="B35" s="37" t="s">
        <v>315</v>
      </c>
      <c r="C35" s="125">
        <f>C10</f>
        <v>3</v>
      </c>
      <c r="D35" s="38">
        <f>C35*220*12</f>
        <v>7920</v>
      </c>
      <c r="E35" s="321">
        <f>D10</f>
        <v>5</v>
      </c>
      <c r="F35" s="308">
        <f>(E35*220*12)</f>
        <v>13200</v>
      </c>
    </row>
    <row r="36" spans="1:6" ht="23.5" customHeight="1" x14ac:dyDescent="0.2">
      <c r="A36" s="39" t="s">
        <v>16</v>
      </c>
      <c r="B36" s="40" t="s">
        <v>316</v>
      </c>
      <c r="C36" s="126">
        <f>C11</f>
        <v>0</v>
      </c>
      <c r="D36" s="41">
        <f>C36*220*12</f>
        <v>0</v>
      </c>
      <c r="E36" s="322">
        <f>D11</f>
        <v>1</v>
      </c>
      <c r="F36" s="308">
        <f>(E36*220*12)</f>
        <v>2640</v>
      </c>
    </row>
    <row r="37" spans="1:6" ht="23.5" customHeight="1" x14ac:dyDescent="0.2">
      <c r="A37" s="39" t="s">
        <v>8</v>
      </c>
      <c r="B37" s="42" t="s">
        <v>317</v>
      </c>
      <c r="C37" s="126">
        <v>1</v>
      </c>
      <c r="D37" s="41">
        <f>C37*8*52</f>
        <v>416</v>
      </c>
      <c r="E37" s="322">
        <f>D14</f>
        <v>4</v>
      </c>
      <c r="F37" s="309">
        <f>(E37*8*52)</f>
        <v>1664</v>
      </c>
    </row>
    <row r="38" spans="1:6" ht="23.5" customHeight="1" x14ac:dyDescent="0.2">
      <c r="A38" s="39" t="s">
        <v>255</v>
      </c>
      <c r="B38" s="40" t="s">
        <v>318</v>
      </c>
      <c r="C38" s="126">
        <f>C15</f>
        <v>0</v>
      </c>
      <c r="D38" s="41">
        <f t="shared" ref="D38:D40" si="0">C38*8*52</f>
        <v>0</v>
      </c>
      <c r="E38" s="322">
        <f>D15</f>
        <v>2</v>
      </c>
      <c r="F38" s="309">
        <f>(E38*8*52)</f>
        <v>832</v>
      </c>
    </row>
    <row r="39" spans="1:6" ht="23.5" customHeight="1" x14ac:dyDescent="0.2">
      <c r="A39" s="39" t="s">
        <v>9</v>
      </c>
      <c r="B39" s="42" t="s">
        <v>314</v>
      </c>
      <c r="C39" s="126">
        <f>C18</f>
        <v>1</v>
      </c>
      <c r="D39" s="41">
        <f t="shared" si="0"/>
        <v>416</v>
      </c>
      <c r="E39" s="322">
        <v>2</v>
      </c>
      <c r="F39" s="309">
        <f>(E39*8*52)</f>
        <v>832</v>
      </c>
    </row>
    <row r="40" spans="1:6" ht="23.5" customHeight="1" x14ac:dyDescent="0.2">
      <c r="A40" s="39" t="s">
        <v>257</v>
      </c>
      <c r="B40" s="40" t="s">
        <v>319</v>
      </c>
      <c r="C40" s="126">
        <f>C19</f>
        <v>1</v>
      </c>
      <c r="D40" s="41">
        <f t="shared" si="0"/>
        <v>416</v>
      </c>
      <c r="E40" s="322">
        <v>2</v>
      </c>
      <c r="F40" s="309">
        <f>(E40*8*52)</f>
        <v>832</v>
      </c>
    </row>
    <row r="41" spans="1:6" ht="23.5" customHeight="1" x14ac:dyDescent="0.2">
      <c r="A41" s="39" t="s">
        <v>259</v>
      </c>
      <c r="B41" s="42" t="s">
        <v>338</v>
      </c>
      <c r="C41" s="126">
        <v>4</v>
      </c>
      <c r="D41" s="41">
        <f t="shared" ref="D41:D42" si="1">C41*220*12</f>
        <v>10560</v>
      </c>
      <c r="E41" s="322">
        <v>8</v>
      </c>
      <c r="F41" s="308">
        <f>(E41*220*12)</f>
        <v>21120</v>
      </c>
    </row>
    <row r="42" spans="1:6" ht="23.5" customHeight="1" x14ac:dyDescent="0.2">
      <c r="A42" s="39" t="s">
        <v>260</v>
      </c>
      <c r="B42" s="40" t="s">
        <v>339</v>
      </c>
      <c r="C42" s="126">
        <f>C23</f>
        <v>1</v>
      </c>
      <c r="D42" s="41">
        <f t="shared" si="1"/>
        <v>2640</v>
      </c>
      <c r="E42" s="322">
        <f>D23</f>
        <v>1</v>
      </c>
      <c r="F42" s="308">
        <f>(E42*220*12)</f>
        <v>2640</v>
      </c>
    </row>
    <row r="43" spans="1:6" ht="23.5" customHeight="1" x14ac:dyDescent="0.2">
      <c r="A43" s="39" t="s">
        <v>262</v>
      </c>
      <c r="B43" s="42" t="s">
        <v>340</v>
      </c>
      <c r="C43" s="126">
        <v>0</v>
      </c>
      <c r="D43" s="41">
        <f t="shared" ref="D43:D46" si="2">C43*8*52</f>
        <v>0</v>
      </c>
      <c r="E43" s="322">
        <f>D26</f>
        <v>3</v>
      </c>
      <c r="F43" s="309">
        <f>(E43*8*52)</f>
        <v>1248</v>
      </c>
    </row>
    <row r="44" spans="1:6" ht="23.5" customHeight="1" x14ac:dyDescent="0.2">
      <c r="A44" s="39" t="s">
        <v>263</v>
      </c>
      <c r="B44" s="40" t="s">
        <v>341</v>
      </c>
      <c r="C44" s="126">
        <v>0</v>
      </c>
      <c r="D44" s="41">
        <f t="shared" si="2"/>
        <v>0</v>
      </c>
      <c r="E44" s="322">
        <f>D27</f>
        <v>1</v>
      </c>
      <c r="F44" s="309">
        <f>(E44*8*52)</f>
        <v>416</v>
      </c>
    </row>
    <row r="45" spans="1:6" ht="23.5" customHeight="1" x14ac:dyDescent="0.2">
      <c r="A45" s="39" t="s">
        <v>265</v>
      </c>
      <c r="B45" s="42" t="s">
        <v>342</v>
      </c>
      <c r="C45" s="126">
        <v>0</v>
      </c>
      <c r="D45" s="41">
        <f t="shared" si="2"/>
        <v>0</v>
      </c>
      <c r="E45" s="322">
        <f>D30</f>
        <v>1</v>
      </c>
      <c r="F45" s="309">
        <f>(E45*8*52)</f>
        <v>416</v>
      </c>
    </row>
    <row r="46" spans="1:6" ht="23.5" customHeight="1" x14ac:dyDescent="0.2">
      <c r="A46" s="39" t="s">
        <v>266</v>
      </c>
      <c r="B46" s="40" t="s">
        <v>343</v>
      </c>
      <c r="C46" s="126">
        <v>0</v>
      </c>
      <c r="D46" s="41">
        <f t="shared" si="2"/>
        <v>0</v>
      </c>
      <c r="E46" s="322">
        <f>D31</f>
        <v>1</v>
      </c>
      <c r="F46" s="309">
        <f>(E46*8*52)</f>
        <v>416</v>
      </c>
    </row>
    <row r="47" spans="1:6" ht="5" customHeight="1" x14ac:dyDescent="0.2">
      <c r="A47" s="30"/>
      <c r="B47" s="14"/>
      <c r="C47" s="15"/>
      <c r="D47" s="16"/>
      <c r="E47" s="323"/>
      <c r="F47" s="310"/>
    </row>
    <row r="48" spans="1:6" s="43" customFormat="1" ht="23.5" customHeight="1" thickBot="1" x14ac:dyDescent="0.25">
      <c r="A48" s="31"/>
      <c r="B48" s="32" t="s">
        <v>1</v>
      </c>
      <c r="C48" s="28"/>
      <c r="D48" s="29">
        <f>SUM(D35:D47)</f>
        <v>22368</v>
      </c>
      <c r="E48" s="306"/>
      <c r="F48" s="311">
        <f>SUM(F35:F47)</f>
        <v>46256</v>
      </c>
    </row>
    <row r="50" spans="1:6" ht="20" thickBot="1" x14ac:dyDescent="0.25">
      <c r="E50" s="44"/>
      <c r="F50" s="45"/>
    </row>
    <row r="51" spans="1:6" ht="25.75" customHeight="1" thickBot="1" x14ac:dyDescent="0.25">
      <c r="A51" s="490" t="s">
        <v>368</v>
      </c>
      <c r="B51" s="491"/>
      <c r="C51" s="491"/>
      <c r="D51" s="491"/>
      <c r="E51" s="491"/>
      <c r="F51" s="492"/>
    </row>
    <row r="52" spans="1:6" s="47" customFormat="1" ht="20" thickBot="1" x14ac:dyDescent="0.25">
      <c r="A52" s="46"/>
      <c r="C52" s="48"/>
      <c r="D52" s="49"/>
      <c r="E52" s="44"/>
      <c r="F52" s="45"/>
    </row>
    <row r="53" spans="1:6" s="47" customFormat="1" ht="35" customHeight="1" thickBot="1" x14ac:dyDescent="0.25">
      <c r="A53" s="493" t="s">
        <v>358</v>
      </c>
      <c r="B53" s="494"/>
      <c r="C53" s="50" t="s">
        <v>325</v>
      </c>
      <c r="D53" s="51" t="s">
        <v>324</v>
      </c>
      <c r="E53" s="44"/>
      <c r="F53" s="45"/>
    </row>
    <row r="54" spans="1:6" s="47" customFormat="1" ht="19" x14ac:dyDescent="0.2">
      <c r="A54" s="479" t="s">
        <v>330</v>
      </c>
      <c r="B54" s="480"/>
      <c r="C54" s="5">
        <v>9</v>
      </c>
      <c r="D54" s="33">
        <f>C54*4</f>
        <v>36</v>
      </c>
      <c r="E54" s="44"/>
      <c r="F54" s="45"/>
    </row>
    <row r="55" spans="1:6" s="47" customFormat="1" ht="19" x14ac:dyDescent="0.2">
      <c r="A55" s="479" t="s">
        <v>331</v>
      </c>
      <c r="B55" s="480"/>
      <c r="C55" s="5">
        <v>8</v>
      </c>
      <c r="D55" s="52">
        <f>C55*1</f>
        <v>8</v>
      </c>
      <c r="E55" s="44"/>
      <c r="F55" s="45"/>
    </row>
    <row r="56" spans="1:6" s="47" customFormat="1" ht="19" x14ac:dyDescent="0.2">
      <c r="A56" s="479"/>
      <c r="B56" s="480"/>
      <c r="C56" s="48"/>
      <c r="D56" s="53">
        <f>SUM(D54:D55)</f>
        <v>44</v>
      </c>
      <c r="E56" s="44"/>
      <c r="F56" s="45"/>
    </row>
    <row r="57" spans="1:6" s="47" customFormat="1" ht="16" customHeight="1" x14ac:dyDescent="0.2">
      <c r="A57" s="481" t="s">
        <v>322</v>
      </c>
      <c r="B57" s="482"/>
      <c r="C57" s="54">
        <v>8</v>
      </c>
      <c r="D57" s="495" t="s">
        <v>326</v>
      </c>
      <c r="E57" s="44"/>
      <c r="F57" s="45"/>
    </row>
    <row r="58" spans="1:6" s="47" customFormat="1" ht="19" x14ac:dyDescent="0.2">
      <c r="A58" s="481" t="s">
        <v>323</v>
      </c>
      <c r="B58" s="482"/>
      <c r="C58" s="54">
        <v>8</v>
      </c>
      <c r="D58" s="495"/>
      <c r="E58" s="44"/>
      <c r="F58" s="45"/>
    </row>
    <row r="59" spans="1:6" s="47" customFormat="1" ht="20" thickBot="1" x14ac:dyDescent="0.25">
      <c r="A59" s="55" t="s">
        <v>332</v>
      </c>
      <c r="B59" s="56"/>
      <c r="C59" s="57"/>
      <c r="D59" s="58"/>
      <c r="E59" s="44"/>
      <c r="F59" s="45"/>
    </row>
    <row r="60" spans="1:6" s="47" customFormat="1" ht="20" thickBot="1" x14ac:dyDescent="0.25">
      <c r="A60" s="46"/>
      <c r="C60" s="48"/>
      <c r="D60" s="48"/>
      <c r="E60" s="44"/>
      <c r="F60" s="45"/>
    </row>
    <row r="61" spans="1:6" s="47" customFormat="1" ht="35" customHeight="1" thickBot="1" x14ac:dyDescent="0.25">
      <c r="A61" s="493" t="s">
        <v>359</v>
      </c>
      <c r="B61" s="494"/>
      <c r="C61" s="50" t="s">
        <v>325</v>
      </c>
      <c r="D61" s="51" t="s">
        <v>324</v>
      </c>
      <c r="E61" s="44"/>
      <c r="F61" s="45"/>
    </row>
    <row r="62" spans="1:6" s="47" customFormat="1" ht="19" x14ac:dyDescent="0.2">
      <c r="A62" s="479" t="s">
        <v>328</v>
      </c>
      <c r="B62" s="480"/>
      <c r="C62" s="5">
        <v>9</v>
      </c>
      <c r="D62" s="33">
        <f>C62*4</f>
        <v>36</v>
      </c>
      <c r="E62" s="44"/>
      <c r="F62" s="45"/>
    </row>
    <row r="63" spans="1:6" s="47" customFormat="1" ht="19" x14ac:dyDescent="0.2">
      <c r="A63" s="479" t="s">
        <v>329</v>
      </c>
      <c r="B63" s="480"/>
      <c r="C63" s="5">
        <v>8</v>
      </c>
      <c r="D63" s="52">
        <f>C63*1</f>
        <v>8</v>
      </c>
      <c r="E63" s="44"/>
      <c r="F63" s="45"/>
    </row>
    <row r="64" spans="1:6" s="47" customFormat="1" ht="19" x14ac:dyDescent="0.2">
      <c r="A64" s="479"/>
      <c r="B64" s="480"/>
      <c r="C64" s="48"/>
      <c r="D64" s="53">
        <f>SUM(D62:D63)</f>
        <v>44</v>
      </c>
      <c r="E64" s="44"/>
      <c r="F64" s="45"/>
    </row>
    <row r="65" spans="1:6" s="47" customFormat="1" ht="16" customHeight="1" x14ac:dyDescent="0.2">
      <c r="A65" s="481" t="s">
        <v>322</v>
      </c>
      <c r="B65" s="482"/>
      <c r="C65" s="54">
        <v>8</v>
      </c>
      <c r="D65" s="495" t="s">
        <v>326</v>
      </c>
      <c r="E65" s="44"/>
      <c r="F65" s="45"/>
    </row>
    <row r="66" spans="1:6" s="47" customFormat="1" ht="19" x14ac:dyDescent="0.2">
      <c r="A66" s="481" t="s">
        <v>323</v>
      </c>
      <c r="B66" s="482"/>
      <c r="C66" s="54">
        <v>8</v>
      </c>
      <c r="D66" s="495"/>
      <c r="E66" s="44"/>
      <c r="F66" s="45"/>
    </row>
    <row r="67" spans="1:6" s="47" customFormat="1" ht="20" thickBot="1" x14ac:dyDescent="0.25">
      <c r="A67" s="55" t="s">
        <v>327</v>
      </c>
      <c r="B67" s="56"/>
      <c r="C67" s="57"/>
      <c r="D67" s="58"/>
      <c r="E67" s="44"/>
      <c r="F67" s="45"/>
    </row>
    <row r="68" spans="1:6" s="47" customFormat="1" ht="20" thickBot="1" x14ac:dyDescent="0.25">
      <c r="A68" s="46"/>
      <c r="C68" s="48"/>
      <c r="D68" s="48"/>
      <c r="E68" s="44"/>
      <c r="F68" s="45"/>
    </row>
    <row r="69" spans="1:6" s="47" customFormat="1" ht="35" customHeight="1" thickBot="1" x14ac:dyDescent="0.25">
      <c r="A69" s="493" t="s">
        <v>360</v>
      </c>
      <c r="B69" s="494"/>
      <c r="C69" s="50" t="s">
        <v>325</v>
      </c>
      <c r="D69" s="51" t="s">
        <v>324</v>
      </c>
      <c r="E69" s="44"/>
      <c r="F69" s="45"/>
    </row>
    <row r="70" spans="1:6" s="47" customFormat="1" ht="19" x14ac:dyDescent="0.2">
      <c r="A70" s="479" t="s">
        <v>333</v>
      </c>
      <c r="B70" s="480"/>
      <c r="C70" s="5">
        <v>9</v>
      </c>
      <c r="D70" s="33">
        <f>C70*4</f>
        <v>36</v>
      </c>
      <c r="E70" s="44"/>
      <c r="F70" s="45"/>
    </row>
    <row r="71" spans="1:6" s="47" customFormat="1" ht="19" x14ac:dyDescent="0.2">
      <c r="A71" s="479" t="s">
        <v>334</v>
      </c>
      <c r="B71" s="480"/>
      <c r="C71" s="5">
        <v>8</v>
      </c>
      <c r="D71" s="52">
        <f>C71*1</f>
        <v>8</v>
      </c>
      <c r="E71" s="44"/>
      <c r="F71" s="45"/>
    </row>
    <row r="72" spans="1:6" s="47" customFormat="1" ht="19" x14ac:dyDescent="0.2">
      <c r="A72" s="479"/>
      <c r="B72" s="480"/>
      <c r="C72" s="48"/>
      <c r="D72" s="53">
        <f>SUM(D70:D71)</f>
        <v>44</v>
      </c>
      <c r="E72" s="44"/>
      <c r="F72" s="45"/>
    </row>
    <row r="73" spans="1:6" s="47" customFormat="1" ht="16" customHeight="1" x14ac:dyDescent="0.2">
      <c r="A73" s="481" t="s">
        <v>345</v>
      </c>
      <c r="B73" s="482"/>
      <c r="C73" s="54">
        <v>7</v>
      </c>
      <c r="D73" s="495" t="s">
        <v>326</v>
      </c>
      <c r="E73" s="44"/>
      <c r="F73" s="45"/>
    </row>
    <row r="74" spans="1:6" s="47" customFormat="1" ht="19" x14ac:dyDescent="0.2">
      <c r="A74" s="481" t="s">
        <v>346</v>
      </c>
      <c r="B74" s="482"/>
      <c r="C74" s="54">
        <v>7</v>
      </c>
      <c r="D74" s="495"/>
      <c r="E74" s="44"/>
      <c r="F74" s="45"/>
    </row>
    <row r="75" spans="1:6" s="47" customFormat="1" ht="20" thickBot="1" x14ac:dyDescent="0.25">
      <c r="A75" s="55"/>
      <c r="B75" s="56"/>
      <c r="C75" s="57"/>
      <c r="D75" s="58"/>
      <c r="E75" s="44"/>
      <c r="F75" s="45"/>
    </row>
    <row r="76" spans="1:6" s="47" customFormat="1" ht="19" x14ac:dyDescent="0.2">
      <c r="A76" s="59"/>
      <c r="B76" s="59"/>
      <c r="C76" s="48"/>
      <c r="D76" s="49"/>
      <c r="E76" s="44"/>
      <c r="F76" s="45"/>
    </row>
    <row r="77" spans="1:6" ht="20" thickBot="1" x14ac:dyDescent="0.25">
      <c r="E77" s="44"/>
      <c r="F77" s="45"/>
    </row>
    <row r="78" spans="1:6" ht="33" customHeight="1" thickBot="1" x14ac:dyDescent="0.25">
      <c r="A78" s="496" t="s">
        <v>375</v>
      </c>
      <c r="B78" s="497"/>
      <c r="C78" s="497"/>
      <c r="D78" s="497"/>
      <c r="E78" s="498"/>
      <c r="F78" s="45"/>
    </row>
    <row r="79" spans="1:6" ht="7" customHeight="1" thickBot="1" x14ac:dyDescent="0.25">
      <c r="E79" s="44"/>
      <c r="F79" s="45"/>
    </row>
    <row r="80" spans="1:6" ht="34" customHeight="1" x14ac:dyDescent="0.2">
      <c r="A80" s="120"/>
      <c r="B80" s="121" t="s">
        <v>337</v>
      </c>
      <c r="C80" s="122" t="s">
        <v>353</v>
      </c>
      <c r="D80" s="324" t="s">
        <v>344</v>
      </c>
      <c r="E80" s="328" t="s">
        <v>376</v>
      </c>
      <c r="F80" s="45"/>
    </row>
    <row r="81" spans="1:6" ht="23.5" customHeight="1" x14ac:dyDescent="0.2">
      <c r="A81" s="39" t="s">
        <v>14</v>
      </c>
      <c r="B81" s="60" t="s">
        <v>364</v>
      </c>
      <c r="C81" s="117">
        <f>F35+F37</f>
        <v>14864</v>
      </c>
      <c r="D81" s="325">
        <f>E35+E37</f>
        <v>9</v>
      </c>
      <c r="E81" s="309">
        <f>C81*2</f>
        <v>29728</v>
      </c>
      <c r="F81" s="45"/>
    </row>
    <row r="82" spans="1:6" ht="23.5" customHeight="1" x14ac:dyDescent="0.2">
      <c r="A82" s="39" t="s">
        <v>16</v>
      </c>
      <c r="B82" s="60" t="s">
        <v>365</v>
      </c>
      <c r="C82" s="117">
        <f>F41+F43</f>
        <v>22368</v>
      </c>
      <c r="D82" s="325">
        <f>E41+E43</f>
        <v>11</v>
      </c>
      <c r="E82" s="309">
        <f t="shared" ref="E82:E88" si="3">C82*2</f>
        <v>44736</v>
      </c>
      <c r="F82" s="45"/>
    </row>
    <row r="83" spans="1:6" ht="23.5" customHeight="1" x14ac:dyDescent="0.2">
      <c r="A83" s="39" t="s">
        <v>19</v>
      </c>
      <c r="B83" s="10" t="s">
        <v>366</v>
      </c>
      <c r="C83" s="117">
        <f>F36+F38</f>
        <v>3472</v>
      </c>
      <c r="D83" s="325">
        <f>E36+E38</f>
        <v>3</v>
      </c>
      <c r="E83" s="309">
        <f t="shared" si="3"/>
        <v>6944</v>
      </c>
      <c r="F83" s="45"/>
    </row>
    <row r="84" spans="1:6" ht="23.5" customHeight="1" x14ac:dyDescent="0.2">
      <c r="A84" s="39" t="s">
        <v>22</v>
      </c>
      <c r="B84" s="60" t="s">
        <v>367</v>
      </c>
      <c r="C84" s="118">
        <f>F42+F44</f>
        <v>3056</v>
      </c>
      <c r="D84" s="325">
        <f>E42+E44</f>
        <v>2</v>
      </c>
      <c r="E84" s="309">
        <f t="shared" si="3"/>
        <v>6112</v>
      </c>
      <c r="F84" s="45"/>
    </row>
    <row r="85" spans="1:6" ht="23.5" customHeight="1" x14ac:dyDescent="0.2">
      <c r="A85" s="39" t="s">
        <v>29</v>
      </c>
      <c r="B85" s="10" t="s">
        <v>369</v>
      </c>
      <c r="C85" s="118">
        <f>F39</f>
        <v>832</v>
      </c>
      <c r="D85" s="325">
        <f>E39</f>
        <v>2</v>
      </c>
      <c r="E85" s="309">
        <f t="shared" si="3"/>
        <v>1664</v>
      </c>
      <c r="F85" s="45"/>
    </row>
    <row r="86" spans="1:6" ht="23.5" customHeight="1" x14ac:dyDescent="0.2">
      <c r="A86" s="39" t="s">
        <v>40</v>
      </c>
      <c r="B86" s="60" t="s">
        <v>370</v>
      </c>
      <c r="C86" s="118">
        <f>F40</f>
        <v>832</v>
      </c>
      <c r="D86" s="325">
        <f>E40</f>
        <v>2</v>
      </c>
      <c r="E86" s="309">
        <f t="shared" si="3"/>
        <v>1664</v>
      </c>
      <c r="F86" s="45"/>
    </row>
    <row r="87" spans="1:6" ht="23.5" customHeight="1" x14ac:dyDescent="0.2">
      <c r="A87" s="39" t="s">
        <v>371</v>
      </c>
      <c r="B87" s="10" t="s">
        <v>372</v>
      </c>
      <c r="C87" s="118">
        <f>F45</f>
        <v>416</v>
      </c>
      <c r="D87" s="325">
        <f>E45</f>
        <v>1</v>
      </c>
      <c r="E87" s="309">
        <f t="shared" si="3"/>
        <v>832</v>
      </c>
      <c r="F87" s="45"/>
    </row>
    <row r="88" spans="1:6" ht="23.5" customHeight="1" x14ac:dyDescent="0.2">
      <c r="A88" s="39" t="s">
        <v>373</v>
      </c>
      <c r="B88" s="60" t="s">
        <v>374</v>
      </c>
      <c r="C88" s="118">
        <f>F46</f>
        <v>416</v>
      </c>
      <c r="D88" s="325">
        <f>E46</f>
        <v>1</v>
      </c>
      <c r="E88" s="309">
        <f t="shared" si="3"/>
        <v>832</v>
      </c>
      <c r="F88" s="45"/>
    </row>
    <row r="89" spans="1:6" ht="5" customHeight="1" x14ac:dyDescent="0.2">
      <c r="A89" s="30"/>
      <c r="B89" s="119"/>
      <c r="C89" s="6"/>
      <c r="D89" s="326"/>
      <c r="E89" s="329"/>
      <c r="F89" s="45"/>
    </row>
    <row r="90" spans="1:6" s="43" customFormat="1" ht="23.5" customHeight="1" thickBot="1" x14ac:dyDescent="0.25">
      <c r="A90" s="31"/>
      <c r="B90" s="123" t="s">
        <v>1</v>
      </c>
      <c r="C90" s="124">
        <f>SUM(C81:C89)</f>
        <v>46256</v>
      </c>
      <c r="D90" s="327"/>
      <c r="E90" s="330">
        <f>SUM(E81:E89)</f>
        <v>92512</v>
      </c>
      <c r="F90" s="45"/>
    </row>
    <row r="91" spans="1:6" ht="19" x14ac:dyDescent="0.2">
      <c r="E91" s="44"/>
      <c r="F91" s="45"/>
    </row>
  </sheetData>
  <mergeCells count="25">
    <mergeCell ref="A73:B73"/>
    <mergeCell ref="A78:E78"/>
    <mergeCell ref="D73:D74"/>
    <mergeCell ref="A74:B74"/>
    <mergeCell ref="D65:D66"/>
    <mergeCell ref="A66:B66"/>
    <mergeCell ref="A70:B70"/>
    <mergeCell ref="A71:B71"/>
    <mergeCell ref="A72:B72"/>
    <mergeCell ref="A69:B69"/>
    <mergeCell ref="A63:B63"/>
    <mergeCell ref="A64:B64"/>
    <mergeCell ref="A65:B65"/>
    <mergeCell ref="A62:B62"/>
    <mergeCell ref="A1:F4"/>
    <mergeCell ref="A6:F6"/>
    <mergeCell ref="A51:F51"/>
    <mergeCell ref="A53:B53"/>
    <mergeCell ref="A54:B54"/>
    <mergeCell ref="A55:B55"/>
    <mergeCell ref="A56:B56"/>
    <mergeCell ref="A57:B57"/>
    <mergeCell ref="D57:D58"/>
    <mergeCell ref="A58:B58"/>
    <mergeCell ref="A61:B61"/>
  </mergeCells>
  <printOptions horizontalCentered="1"/>
  <pageMargins left="0.511811023622047" right="0.511811023622047" top="0.78740157480314998" bottom="0.78740157480314998" header="0.31496062992126" footer="0.31496062992126"/>
  <pageSetup paperSize="9" scale="54" orientation="portrait" r:id="rId1"/>
  <headerFooter>
    <oddFooter>&amp;L&amp;"Calibri,Regular"&amp;K000000&amp;P / &amp;N&amp;R&amp;"Calibri,Regular"&amp;K000000&amp;F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pageSetUpPr fitToPage="1"/>
  </sheetPr>
  <dimension ref="A1:J26"/>
  <sheetViews>
    <sheetView showGridLines="0" zoomScale="150" zoomScaleNormal="120" zoomScaleSheetLayoutView="100" workbookViewId="0"/>
  </sheetViews>
  <sheetFormatPr baseColWidth="10" defaultColWidth="9.1640625" defaultRowHeight="14" x14ac:dyDescent="0.15"/>
  <cols>
    <col min="1" max="1" width="2.6640625" style="77" customWidth="1"/>
    <col min="2" max="2" width="6.6640625" style="77" customWidth="1"/>
    <col min="3" max="3" width="44.5" style="77" customWidth="1"/>
    <col min="4" max="5" width="9.6640625" style="77" customWidth="1"/>
    <col min="6" max="6" width="13.1640625" style="77" customWidth="1"/>
    <col min="7" max="7" width="15.6640625" style="77" customWidth="1"/>
    <col min="8" max="8" width="15.6640625" style="317" customWidth="1"/>
    <col min="9" max="9" width="15.6640625" style="77" customWidth="1"/>
    <col min="10" max="10" width="20.5" style="77" customWidth="1"/>
    <col min="11" max="16384" width="9.1640625" style="77"/>
  </cols>
  <sheetData>
    <row r="1" spans="1:10" s="162" customFormat="1" ht="58" customHeight="1" thickBot="1" x14ac:dyDescent="0.2">
      <c r="A1" s="455"/>
      <c r="B1" s="499"/>
      <c r="C1" s="500"/>
      <c r="D1" s="500"/>
      <c r="E1" s="500"/>
      <c r="F1" s="500"/>
      <c r="G1" s="500"/>
      <c r="H1" s="314"/>
      <c r="I1" s="160"/>
      <c r="J1" s="161"/>
    </row>
    <row r="2" spans="1:10" s="162" customFormat="1" ht="18.75" customHeight="1" thickBot="1" x14ac:dyDescent="0.2">
      <c r="A2" s="163"/>
      <c r="B2" s="501" t="s">
        <v>608</v>
      </c>
      <c r="C2" s="502"/>
      <c r="D2" s="502"/>
      <c r="E2" s="502"/>
      <c r="F2" s="502"/>
      <c r="G2" s="502"/>
      <c r="H2" s="502"/>
      <c r="I2" s="502"/>
      <c r="J2" s="503"/>
    </row>
    <row r="3" spans="1:10" s="128" customFormat="1" ht="6.75" customHeight="1" x14ac:dyDescent="0.2">
      <c r="A3" s="164"/>
      <c r="B3" s="164"/>
      <c r="C3" s="164"/>
      <c r="D3" s="164"/>
      <c r="E3" s="164"/>
      <c r="F3" s="164"/>
      <c r="G3" s="164"/>
      <c r="H3" s="315"/>
    </row>
    <row r="4" spans="1:10" s="128" customFormat="1" ht="18.75" customHeight="1" thickBot="1" x14ac:dyDescent="0.25">
      <c r="B4" s="513" t="s">
        <v>524</v>
      </c>
      <c r="C4" s="513"/>
      <c r="D4" s="513"/>
      <c r="E4" s="513"/>
      <c r="F4" s="513"/>
      <c r="G4" s="513"/>
      <c r="H4" s="513"/>
      <c r="I4" s="513"/>
      <c r="J4" s="513"/>
    </row>
    <row r="5" spans="1:10" s="128" customFormat="1" ht="18.75" customHeight="1" x14ac:dyDescent="0.2">
      <c r="B5" s="514" t="s">
        <v>4</v>
      </c>
      <c r="C5" s="516" t="s">
        <v>0</v>
      </c>
      <c r="D5" s="516" t="s">
        <v>2</v>
      </c>
      <c r="E5" s="520" t="s">
        <v>38</v>
      </c>
      <c r="F5" s="520" t="s">
        <v>414</v>
      </c>
      <c r="G5" s="516" t="s">
        <v>39</v>
      </c>
      <c r="H5" s="522" t="s">
        <v>496</v>
      </c>
      <c r="I5" s="516" t="s">
        <v>555</v>
      </c>
      <c r="J5" s="518" t="s">
        <v>6</v>
      </c>
    </row>
    <row r="6" spans="1:10" s="128" customFormat="1" ht="18.75" customHeight="1" thickBot="1" x14ac:dyDescent="0.25">
      <c r="B6" s="515"/>
      <c r="C6" s="517"/>
      <c r="D6" s="517"/>
      <c r="E6" s="521"/>
      <c r="F6" s="521"/>
      <c r="G6" s="517"/>
      <c r="H6" s="523"/>
      <c r="I6" s="517"/>
      <c r="J6" s="519"/>
    </row>
    <row r="7" spans="1:10" s="128" customFormat="1" ht="18.75" customHeight="1" x14ac:dyDescent="0.2">
      <c r="B7" s="524" t="s">
        <v>37</v>
      </c>
      <c r="C7" s="525"/>
      <c r="D7" s="525"/>
      <c r="E7" s="525"/>
      <c r="F7" s="525"/>
      <c r="G7" s="525"/>
      <c r="H7" s="525"/>
      <c r="I7" s="525"/>
      <c r="J7" s="526"/>
    </row>
    <row r="8" spans="1:10" s="152" customFormat="1" ht="18.75" customHeight="1" x14ac:dyDescent="0.2">
      <c r="B8" s="165">
        <v>1</v>
      </c>
      <c r="C8" s="83" t="s">
        <v>418</v>
      </c>
      <c r="D8" s="166" t="s">
        <v>18</v>
      </c>
      <c r="E8" s="166">
        <v>5</v>
      </c>
      <c r="F8" s="166">
        <v>12</v>
      </c>
      <c r="G8" s="167">
        <v>220</v>
      </c>
      <c r="H8" s="316">
        <f>(F8*G8*E8)*2</f>
        <v>26400</v>
      </c>
      <c r="I8" s="158">
        <f>'ANEXO 6'!G13</f>
        <v>0</v>
      </c>
      <c r="J8" s="168">
        <f>H8*I8</f>
        <v>0</v>
      </c>
    </row>
    <row r="9" spans="1:10" s="152" customFormat="1" ht="18.75" customHeight="1" x14ac:dyDescent="0.2">
      <c r="B9" s="165">
        <v>2</v>
      </c>
      <c r="C9" s="83" t="s">
        <v>417</v>
      </c>
      <c r="D9" s="166" t="s">
        <v>18</v>
      </c>
      <c r="E9" s="166">
        <v>4</v>
      </c>
      <c r="F9" s="166">
        <v>52</v>
      </c>
      <c r="G9" s="167">
        <v>8</v>
      </c>
      <c r="H9" s="316">
        <f t="shared" ref="H9:H11" si="0">(F9*G9*E9)*2</f>
        <v>3328</v>
      </c>
      <c r="I9" s="158">
        <f>'ANEXO 6'!G13</f>
        <v>0</v>
      </c>
      <c r="J9" s="168">
        <f>H9*I9</f>
        <v>0</v>
      </c>
    </row>
    <row r="10" spans="1:10" s="152" customFormat="1" ht="18.75" customHeight="1" x14ac:dyDescent="0.2">
      <c r="B10" s="165">
        <v>3</v>
      </c>
      <c r="C10" s="83" t="s">
        <v>416</v>
      </c>
      <c r="D10" s="166" t="s">
        <v>18</v>
      </c>
      <c r="E10" s="166">
        <v>8</v>
      </c>
      <c r="F10" s="166">
        <v>12</v>
      </c>
      <c r="G10" s="167">
        <v>220</v>
      </c>
      <c r="H10" s="316">
        <f t="shared" si="0"/>
        <v>42240</v>
      </c>
      <c r="I10" s="158">
        <f>'ANEXO 6'!G21</f>
        <v>0</v>
      </c>
      <c r="J10" s="168">
        <f>H10*I10</f>
        <v>0</v>
      </c>
    </row>
    <row r="11" spans="1:10" s="152" customFormat="1" ht="18.75" customHeight="1" x14ac:dyDescent="0.2">
      <c r="B11" s="165">
        <v>4</v>
      </c>
      <c r="C11" s="83" t="s">
        <v>415</v>
      </c>
      <c r="D11" s="166" t="s">
        <v>18</v>
      </c>
      <c r="E11" s="166">
        <v>3</v>
      </c>
      <c r="F11" s="166">
        <v>52</v>
      </c>
      <c r="G11" s="167">
        <v>8</v>
      </c>
      <c r="H11" s="316">
        <f t="shared" si="0"/>
        <v>2496</v>
      </c>
      <c r="I11" s="158">
        <f>'ANEXO 6'!G21</f>
        <v>0</v>
      </c>
      <c r="J11" s="168">
        <f>H11*I11</f>
        <v>0</v>
      </c>
    </row>
    <row r="12" spans="1:10" s="152" customFormat="1" ht="18.75" customHeight="1" thickBot="1" x14ac:dyDescent="0.25">
      <c r="B12" s="507" t="s">
        <v>28</v>
      </c>
      <c r="C12" s="508"/>
      <c r="D12" s="508"/>
      <c r="E12" s="508"/>
      <c r="F12" s="508"/>
      <c r="G12" s="508"/>
      <c r="H12" s="508"/>
      <c r="I12" s="509"/>
      <c r="J12" s="169">
        <f>SUM(J8:J11)</f>
        <v>0</v>
      </c>
    </row>
    <row r="13" spans="1:10" s="152" customFormat="1" ht="18.75" customHeight="1" x14ac:dyDescent="0.2">
      <c r="B13" s="504" t="s">
        <v>556</v>
      </c>
      <c r="C13" s="505"/>
      <c r="D13" s="505"/>
      <c r="E13" s="505"/>
      <c r="F13" s="505"/>
      <c r="G13" s="505"/>
      <c r="H13" s="505"/>
      <c r="I13" s="505"/>
      <c r="J13" s="506"/>
    </row>
    <row r="14" spans="1:10" s="152" customFormat="1" ht="18.75" customHeight="1" x14ac:dyDescent="0.2">
      <c r="B14" s="165">
        <v>1</v>
      </c>
      <c r="C14" s="83" t="s">
        <v>419</v>
      </c>
      <c r="D14" s="166" t="s">
        <v>18</v>
      </c>
      <c r="E14" s="166">
        <v>1</v>
      </c>
      <c r="F14" s="166">
        <v>12</v>
      </c>
      <c r="G14" s="167">
        <v>220</v>
      </c>
      <c r="H14" s="316">
        <f t="shared" ref="H14:H17" si="1">(F14*G14*E14)*2</f>
        <v>5280</v>
      </c>
      <c r="I14" s="158">
        <f>'ANEXO 6'!G30</f>
        <v>0</v>
      </c>
      <c r="J14" s="168">
        <f>H14*I14</f>
        <v>0</v>
      </c>
    </row>
    <row r="15" spans="1:10" s="152" customFormat="1" ht="18.75" customHeight="1" x14ac:dyDescent="0.2">
      <c r="B15" s="165">
        <v>2</v>
      </c>
      <c r="C15" s="83" t="s">
        <v>420</v>
      </c>
      <c r="D15" s="166" t="s">
        <v>18</v>
      </c>
      <c r="E15" s="166">
        <v>2</v>
      </c>
      <c r="F15" s="166">
        <v>52</v>
      </c>
      <c r="G15" s="167">
        <v>8</v>
      </c>
      <c r="H15" s="316">
        <f t="shared" si="1"/>
        <v>1664</v>
      </c>
      <c r="I15" s="158">
        <f>'ANEXO 6'!G30</f>
        <v>0</v>
      </c>
      <c r="J15" s="168">
        <f>H15*I15</f>
        <v>0</v>
      </c>
    </row>
    <row r="16" spans="1:10" s="152" customFormat="1" ht="18.75" customHeight="1" x14ac:dyDescent="0.2">
      <c r="B16" s="165">
        <v>3</v>
      </c>
      <c r="C16" s="83" t="s">
        <v>421</v>
      </c>
      <c r="D16" s="166" t="s">
        <v>18</v>
      </c>
      <c r="E16" s="166">
        <v>1</v>
      </c>
      <c r="F16" s="166">
        <v>12</v>
      </c>
      <c r="G16" s="167">
        <v>220</v>
      </c>
      <c r="H16" s="316">
        <f t="shared" si="1"/>
        <v>5280</v>
      </c>
      <c r="I16" s="158">
        <f>'ANEXO 6'!G39</f>
        <v>0</v>
      </c>
      <c r="J16" s="168">
        <f>H16*I16</f>
        <v>0</v>
      </c>
    </row>
    <row r="17" spans="2:10" s="152" customFormat="1" ht="18.75" customHeight="1" x14ac:dyDescent="0.2">
      <c r="B17" s="165">
        <v>4</v>
      </c>
      <c r="C17" s="83" t="s">
        <v>422</v>
      </c>
      <c r="D17" s="166" t="s">
        <v>18</v>
      </c>
      <c r="E17" s="166">
        <v>1</v>
      </c>
      <c r="F17" s="166">
        <v>52</v>
      </c>
      <c r="G17" s="167">
        <v>8</v>
      </c>
      <c r="H17" s="316">
        <f t="shared" si="1"/>
        <v>832</v>
      </c>
      <c r="I17" s="158">
        <f>'ANEXO 6'!G39</f>
        <v>0</v>
      </c>
      <c r="J17" s="168">
        <f>H17*I17</f>
        <v>0</v>
      </c>
    </row>
    <row r="18" spans="2:10" s="152" customFormat="1" ht="18.75" customHeight="1" thickBot="1" x14ac:dyDescent="0.25">
      <c r="B18" s="510" t="s">
        <v>28</v>
      </c>
      <c r="C18" s="511"/>
      <c r="D18" s="511"/>
      <c r="E18" s="511"/>
      <c r="F18" s="511"/>
      <c r="G18" s="511"/>
      <c r="H18" s="511"/>
      <c r="I18" s="512"/>
      <c r="J18" s="170">
        <f>SUM(J14:J17)</f>
        <v>0</v>
      </c>
    </row>
    <row r="19" spans="2:10" s="152" customFormat="1" ht="18.75" customHeight="1" x14ac:dyDescent="0.2">
      <c r="B19" s="504" t="s">
        <v>37</v>
      </c>
      <c r="C19" s="505"/>
      <c r="D19" s="505"/>
      <c r="E19" s="505"/>
      <c r="F19" s="505"/>
      <c r="G19" s="505"/>
      <c r="H19" s="505"/>
      <c r="I19" s="505"/>
      <c r="J19" s="506"/>
    </row>
    <row r="20" spans="2:10" s="152" customFormat="1" ht="18.75" customHeight="1" x14ac:dyDescent="0.2">
      <c r="B20" s="165">
        <v>1</v>
      </c>
      <c r="C20" s="83" t="s">
        <v>406</v>
      </c>
      <c r="D20" s="166" t="s">
        <v>18</v>
      </c>
      <c r="E20" s="166">
        <v>2</v>
      </c>
      <c r="F20" s="166">
        <v>52</v>
      </c>
      <c r="G20" s="167">
        <v>8</v>
      </c>
      <c r="H20" s="316">
        <f t="shared" ref="H20:H21" si="2">(F20*G20*E20)*2</f>
        <v>1664</v>
      </c>
      <c r="I20" s="158">
        <f>'ANEXO 6'!G46</f>
        <v>0</v>
      </c>
      <c r="J20" s="168">
        <f>H20*I20</f>
        <v>0</v>
      </c>
    </row>
    <row r="21" spans="2:10" s="152" customFormat="1" ht="18.75" customHeight="1" x14ac:dyDescent="0.2">
      <c r="B21" s="165">
        <v>2</v>
      </c>
      <c r="C21" s="83" t="s">
        <v>407</v>
      </c>
      <c r="D21" s="166" t="s">
        <v>18</v>
      </c>
      <c r="E21" s="166">
        <v>1</v>
      </c>
      <c r="F21" s="166">
        <v>52</v>
      </c>
      <c r="G21" s="167">
        <v>8</v>
      </c>
      <c r="H21" s="316">
        <f t="shared" si="2"/>
        <v>832</v>
      </c>
      <c r="I21" s="158">
        <f>'ANEXO 6'!G61</f>
        <v>0</v>
      </c>
      <c r="J21" s="168">
        <f>H21*I21</f>
        <v>0</v>
      </c>
    </row>
    <row r="22" spans="2:10" s="152" customFormat="1" ht="18.75" customHeight="1" thickBot="1" x14ac:dyDescent="0.25">
      <c r="B22" s="507" t="s">
        <v>28</v>
      </c>
      <c r="C22" s="508"/>
      <c r="D22" s="508"/>
      <c r="E22" s="508"/>
      <c r="F22" s="508"/>
      <c r="G22" s="508"/>
      <c r="H22" s="508"/>
      <c r="I22" s="509"/>
      <c r="J22" s="169">
        <f>SUM(J20:J21)</f>
        <v>0</v>
      </c>
    </row>
    <row r="23" spans="2:10" s="152" customFormat="1" ht="18.75" customHeight="1" x14ac:dyDescent="0.2">
      <c r="B23" s="504" t="s">
        <v>556</v>
      </c>
      <c r="C23" s="505"/>
      <c r="D23" s="505"/>
      <c r="E23" s="505"/>
      <c r="F23" s="505"/>
      <c r="G23" s="505"/>
      <c r="H23" s="505"/>
      <c r="I23" s="505"/>
      <c r="J23" s="506"/>
    </row>
    <row r="24" spans="2:10" s="152" customFormat="1" ht="18.75" customHeight="1" x14ac:dyDescent="0.2">
      <c r="B24" s="165">
        <v>1</v>
      </c>
      <c r="C24" s="83" t="s">
        <v>408</v>
      </c>
      <c r="D24" s="166" t="s">
        <v>18</v>
      </c>
      <c r="E24" s="166">
        <v>2</v>
      </c>
      <c r="F24" s="166">
        <v>52</v>
      </c>
      <c r="G24" s="167">
        <v>8</v>
      </c>
      <c r="H24" s="316">
        <f t="shared" ref="H24:H25" si="3">(F24*G24*E24)*2</f>
        <v>1664</v>
      </c>
      <c r="I24" s="158">
        <f>'ANEXO 6'!G54</f>
        <v>0</v>
      </c>
      <c r="J24" s="168">
        <f>H24*I24</f>
        <v>0</v>
      </c>
    </row>
    <row r="25" spans="2:10" s="152" customFormat="1" ht="18.75" customHeight="1" x14ac:dyDescent="0.2">
      <c r="B25" s="165">
        <v>2</v>
      </c>
      <c r="C25" s="83" t="s">
        <v>409</v>
      </c>
      <c r="D25" s="166" t="s">
        <v>18</v>
      </c>
      <c r="E25" s="166">
        <v>1</v>
      </c>
      <c r="F25" s="166">
        <v>52</v>
      </c>
      <c r="G25" s="167">
        <v>8</v>
      </c>
      <c r="H25" s="316">
        <f t="shared" si="3"/>
        <v>832</v>
      </c>
      <c r="I25" s="158">
        <f>'ANEXO 6'!G69</f>
        <v>0</v>
      </c>
      <c r="J25" s="168">
        <f>H25*I25</f>
        <v>0</v>
      </c>
    </row>
    <row r="26" spans="2:10" s="128" customFormat="1" ht="18.75" customHeight="1" thickBot="1" x14ac:dyDescent="0.25">
      <c r="B26" s="510" t="s">
        <v>28</v>
      </c>
      <c r="C26" s="511"/>
      <c r="D26" s="511"/>
      <c r="E26" s="511"/>
      <c r="F26" s="511"/>
      <c r="G26" s="511"/>
      <c r="H26" s="511"/>
      <c r="I26" s="512"/>
      <c r="J26" s="170">
        <f>SUM(J24:J25)</f>
        <v>0</v>
      </c>
    </row>
  </sheetData>
  <mergeCells count="20">
    <mergeCell ref="B26:I26"/>
    <mergeCell ref="B4:J4"/>
    <mergeCell ref="B5:B6"/>
    <mergeCell ref="C5:C6"/>
    <mergeCell ref="D5:D6"/>
    <mergeCell ref="G5:G6"/>
    <mergeCell ref="I5:I6"/>
    <mergeCell ref="J5:J6"/>
    <mergeCell ref="E5:E6"/>
    <mergeCell ref="H5:H6"/>
    <mergeCell ref="F5:F6"/>
    <mergeCell ref="B18:I18"/>
    <mergeCell ref="B7:J7"/>
    <mergeCell ref="B12:I12"/>
    <mergeCell ref="B13:J13"/>
    <mergeCell ref="B1:G1"/>
    <mergeCell ref="B2:J2"/>
    <mergeCell ref="B19:J19"/>
    <mergeCell ref="B22:I22"/>
    <mergeCell ref="B23:J23"/>
  </mergeCells>
  <pageMargins left="0.98425196850393704" right="0.59055118110236204" top="0.78740157480314998" bottom="0.59055118110236204" header="0.39370078740157499" footer="0.39370078740157499"/>
  <pageSetup paperSize="9" scale="80" orientation="landscape" verticalDpi="300" r:id="rId1"/>
  <headerFooter>
    <oddFooter>&amp;L&amp;"Calibri,Regular"&amp;K000000&amp;P / &amp;N&amp;R&amp;"Calibri,Regular"&amp;K000000&amp;F\&amp;A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pageSetUpPr fitToPage="1"/>
  </sheetPr>
  <dimension ref="A1:I36"/>
  <sheetViews>
    <sheetView showGridLines="0" zoomScale="150" zoomScaleNormal="120" zoomScaleSheetLayoutView="100" workbookViewId="0">
      <selection activeCell="C21" sqref="C21"/>
    </sheetView>
  </sheetViews>
  <sheetFormatPr baseColWidth="10" defaultColWidth="9.1640625" defaultRowHeight="14" x14ac:dyDescent="0.15"/>
  <cols>
    <col min="1" max="1" width="2.6640625" style="114" customWidth="1"/>
    <col min="2" max="2" width="6.6640625" style="114" customWidth="1"/>
    <col min="3" max="3" width="57.83203125" style="114" customWidth="1"/>
    <col min="4" max="4" width="9.6640625" style="114" customWidth="1"/>
    <col min="5" max="7" width="15.6640625" style="114" customWidth="1"/>
    <col min="8" max="8" width="2.6640625" style="114" customWidth="1"/>
    <col min="9" max="16384" width="9.1640625" style="114"/>
  </cols>
  <sheetData>
    <row r="1" spans="1:9" s="152" customFormat="1" ht="58" customHeight="1" thickBot="1" x14ac:dyDescent="0.3">
      <c r="A1" s="331"/>
      <c r="B1" s="499"/>
      <c r="C1" s="500"/>
      <c r="D1" s="500"/>
      <c r="E1" s="500"/>
      <c r="F1" s="500"/>
      <c r="G1" s="527"/>
      <c r="I1" s="303"/>
    </row>
    <row r="2" spans="1:9" s="152" customFormat="1" ht="18.75" customHeight="1" thickBot="1" x14ac:dyDescent="0.2">
      <c r="A2" s="110"/>
      <c r="B2" s="528" t="s">
        <v>609</v>
      </c>
      <c r="C2" s="529"/>
      <c r="D2" s="529"/>
      <c r="E2" s="529"/>
      <c r="F2" s="529"/>
      <c r="G2" s="530"/>
    </row>
    <row r="3" spans="1:9" s="152" customFormat="1" ht="6.75" customHeight="1" thickBot="1" x14ac:dyDescent="0.25">
      <c r="A3" s="410"/>
      <c r="B3" s="410"/>
      <c r="C3" s="410"/>
      <c r="D3" s="410"/>
      <c r="E3" s="410"/>
      <c r="F3" s="410"/>
      <c r="G3" s="410"/>
      <c r="H3" s="410"/>
    </row>
    <row r="4" spans="1:9" s="152" customFormat="1" ht="20.25" customHeight="1" x14ac:dyDescent="0.2">
      <c r="B4" s="535" t="s">
        <v>601</v>
      </c>
      <c r="C4" s="536"/>
      <c r="D4" s="536"/>
      <c r="E4" s="536"/>
      <c r="F4" s="411" t="s">
        <v>2</v>
      </c>
      <c r="G4" s="412" t="s">
        <v>242</v>
      </c>
    </row>
    <row r="5" spans="1:9" s="152" customFormat="1" ht="15" customHeight="1" x14ac:dyDescent="0.2">
      <c r="B5" s="531" t="s">
        <v>4</v>
      </c>
      <c r="C5" s="532" t="s">
        <v>0</v>
      </c>
      <c r="D5" s="532" t="s">
        <v>2</v>
      </c>
      <c r="E5" s="540" t="s">
        <v>3</v>
      </c>
      <c r="F5" s="532" t="s">
        <v>5</v>
      </c>
      <c r="G5" s="541" t="s">
        <v>6</v>
      </c>
    </row>
    <row r="6" spans="1:9" s="152" customFormat="1" ht="15" customHeight="1" x14ac:dyDescent="0.2">
      <c r="B6" s="531"/>
      <c r="C6" s="532"/>
      <c r="D6" s="532"/>
      <c r="E6" s="540"/>
      <c r="F6" s="532"/>
      <c r="G6" s="541"/>
    </row>
    <row r="7" spans="1:9" s="152" customFormat="1" ht="15" customHeight="1" x14ac:dyDescent="0.2">
      <c r="B7" s="533" t="s">
        <v>599</v>
      </c>
      <c r="C7" s="534"/>
      <c r="D7" s="534"/>
      <c r="E7" s="534"/>
      <c r="F7" s="534"/>
      <c r="G7" s="537"/>
    </row>
    <row r="8" spans="1:9" s="152" customFormat="1" ht="15" customHeight="1" x14ac:dyDescent="0.2">
      <c r="B8" s="165" t="s">
        <v>14</v>
      </c>
      <c r="C8" s="83" t="s">
        <v>114</v>
      </c>
      <c r="D8" s="166" t="s">
        <v>17</v>
      </c>
      <c r="E8" s="167">
        <v>1</v>
      </c>
      <c r="F8" s="158">
        <f>'ANEXO 8'!G26</f>
        <v>0</v>
      </c>
      <c r="G8" s="168">
        <f>E8*F8</f>
        <v>0</v>
      </c>
    </row>
    <row r="9" spans="1:9" s="152" customFormat="1" ht="15" customHeight="1" x14ac:dyDescent="0.2">
      <c r="B9" s="165" t="s">
        <v>16</v>
      </c>
      <c r="C9" s="83" t="s">
        <v>278</v>
      </c>
      <c r="D9" s="166" t="s">
        <v>17</v>
      </c>
      <c r="E9" s="167">
        <v>1</v>
      </c>
      <c r="F9" s="158">
        <f>'ANEXO 8'!G47</f>
        <v>0</v>
      </c>
      <c r="G9" s="168">
        <f t="shared" ref="G9:G14" si="0">E9*F9</f>
        <v>0</v>
      </c>
    </row>
    <row r="10" spans="1:9" s="152" customFormat="1" ht="15" customHeight="1" x14ac:dyDescent="0.2">
      <c r="B10" s="165" t="s">
        <v>19</v>
      </c>
      <c r="C10" s="83" t="s">
        <v>279</v>
      </c>
      <c r="D10" s="166" t="s">
        <v>17</v>
      </c>
      <c r="E10" s="167">
        <v>1</v>
      </c>
      <c r="F10" s="158">
        <f>'ANEXO 8'!G64</f>
        <v>0</v>
      </c>
      <c r="G10" s="168">
        <f t="shared" ref="G10" si="1">E10*F10</f>
        <v>0</v>
      </c>
    </row>
    <row r="11" spans="1:9" s="152" customFormat="1" ht="15" customHeight="1" x14ac:dyDescent="0.2">
      <c r="B11" s="165" t="s">
        <v>22</v>
      </c>
      <c r="C11" s="83" t="s">
        <v>115</v>
      </c>
      <c r="D11" s="166" t="s">
        <v>17</v>
      </c>
      <c r="E11" s="167">
        <v>2</v>
      </c>
      <c r="F11" s="158">
        <f>'ANEXO 8'!G83</f>
        <v>0</v>
      </c>
      <c r="G11" s="168">
        <f t="shared" si="0"/>
        <v>0</v>
      </c>
    </row>
    <row r="12" spans="1:9" s="152" customFormat="1" ht="15" customHeight="1" x14ac:dyDescent="0.2">
      <c r="B12" s="165" t="s">
        <v>29</v>
      </c>
      <c r="C12" s="83" t="s">
        <v>287</v>
      </c>
      <c r="D12" s="166" t="s">
        <v>17</v>
      </c>
      <c r="E12" s="167">
        <v>1</v>
      </c>
      <c r="F12" s="158">
        <f>'ANEXO 8'!G102</f>
        <v>0</v>
      </c>
      <c r="G12" s="168">
        <f t="shared" si="0"/>
        <v>0</v>
      </c>
    </row>
    <row r="13" spans="1:9" s="152" customFormat="1" ht="15" customHeight="1" x14ac:dyDescent="0.2">
      <c r="B13" s="165" t="s">
        <v>40</v>
      </c>
      <c r="C13" s="83" t="s">
        <v>286</v>
      </c>
      <c r="D13" s="166" t="s">
        <v>17</v>
      </c>
      <c r="E13" s="167">
        <v>1</v>
      </c>
      <c r="F13" s="158">
        <f>'ANEXO 8'!G118</f>
        <v>0</v>
      </c>
      <c r="G13" s="168">
        <f t="shared" ref="G13" si="2">E13*F13</f>
        <v>0</v>
      </c>
    </row>
    <row r="14" spans="1:9" s="152" customFormat="1" ht="15" customHeight="1" x14ac:dyDescent="0.2">
      <c r="B14" s="165" t="s">
        <v>371</v>
      </c>
      <c r="C14" s="83" t="s">
        <v>596</v>
      </c>
      <c r="D14" s="166" t="s">
        <v>17</v>
      </c>
      <c r="E14" s="167">
        <v>1</v>
      </c>
      <c r="F14" s="158">
        <f>'ANEXO 8'!G137</f>
        <v>0</v>
      </c>
      <c r="G14" s="168">
        <f t="shared" si="0"/>
        <v>0</v>
      </c>
    </row>
    <row r="15" spans="1:9" s="152" customFormat="1" ht="15" customHeight="1" x14ac:dyDescent="0.2">
      <c r="B15" s="533" t="s">
        <v>25</v>
      </c>
      <c r="C15" s="534"/>
      <c r="D15" s="534"/>
      <c r="E15" s="534"/>
      <c r="F15" s="534"/>
      <c r="G15" s="169">
        <f>SUM(G8:G14)</f>
        <v>0</v>
      </c>
    </row>
    <row r="16" spans="1:9" ht="15" customHeight="1" x14ac:dyDescent="0.15">
      <c r="B16" s="533" t="s">
        <v>116</v>
      </c>
      <c r="C16" s="534"/>
      <c r="D16" s="534"/>
      <c r="E16" s="534"/>
      <c r="F16" s="534"/>
      <c r="G16" s="537"/>
    </row>
    <row r="17" spans="2:9" ht="25" customHeight="1" x14ac:dyDescent="0.15">
      <c r="B17" s="165" t="s">
        <v>8</v>
      </c>
      <c r="C17" s="172" t="s">
        <v>477</v>
      </c>
      <c r="D17" s="166" t="s">
        <v>17</v>
      </c>
      <c r="E17" s="167">
        <v>2</v>
      </c>
      <c r="F17" s="158"/>
      <c r="G17" s="168">
        <f>E17*F17</f>
        <v>0</v>
      </c>
      <c r="I17" s="391"/>
    </row>
    <row r="18" spans="2:9" ht="15" customHeight="1" x14ac:dyDescent="0.15">
      <c r="B18" s="533" t="s">
        <v>117</v>
      </c>
      <c r="C18" s="534"/>
      <c r="D18" s="534"/>
      <c r="E18" s="534"/>
      <c r="F18" s="534"/>
      <c r="G18" s="169">
        <f>SUM(G17:G17)</f>
        <v>0</v>
      </c>
    </row>
    <row r="19" spans="2:9" ht="15" customHeight="1" x14ac:dyDescent="0.15">
      <c r="B19" s="533" t="s">
        <v>229</v>
      </c>
      <c r="C19" s="534"/>
      <c r="D19" s="534"/>
      <c r="E19" s="534"/>
      <c r="F19" s="534"/>
      <c r="G19" s="537"/>
    </row>
    <row r="20" spans="2:9" ht="25" customHeight="1" x14ac:dyDescent="0.15">
      <c r="B20" s="165" t="s">
        <v>9</v>
      </c>
      <c r="C20" s="172" t="s">
        <v>464</v>
      </c>
      <c r="D20" s="166" t="s">
        <v>17</v>
      </c>
      <c r="E20" s="167">
        <v>5</v>
      </c>
      <c r="F20" s="158"/>
      <c r="G20" s="168">
        <f>E20*F20</f>
        <v>0</v>
      </c>
    </row>
    <row r="21" spans="2:9" ht="25" customHeight="1" x14ac:dyDescent="0.15">
      <c r="B21" s="165" t="s">
        <v>257</v>
      </c>
      <c r="C21" s="461" t="s">
        <v>621</v>
      </c>
      <c r="D21" s="166" t="s">
        <v>17</v>
      </c>
      <c r="E21" s="167">
        <v>1</v>
      </c>
      <c r="F21" s="158"/>
      <c r="G21" s="168">
        <f>E21*F21</f>
        <v>0</v>
      </c>
    </row>
    <row r="22" spans="2:9" ht="15" customHeight="1" x14ac:dyDescent="0.15">
      <c r="B22" s="533" t="s">
        <v>230</v>
      </c>
      <c r="C22" s="534"/>
      <c r="D22" s="534"/>
      <c r="E22" s="534"/>
      <c r="F22" s="534"/>
      <c r="G22" s="169">
        <f>SUM(G20:G21)</f>
        <v>0</v>
      </c>
    </row>
    <row r="23" spans="2:9" ht="15" customHeight="1" thickBot="1" x14ac:dyDescent="0.2">
      <c r="B23" s="538" t="s">
        <v>27</v>
      </c>
      <c r="C23" s="539"/>
      <c r="D23" s="539"/>
      <c r="E23" s="539"/>
      <c r="F23" s="539"/>
      <c r="G23" s="170">
        <f>G15+G18+G22</f>
        <v>0</v>
      </c>
    </row>
    <row r="24" spans="2:9" ht="15" customHeight="1" x14ac:dyDescent="0.15"/>
    <row r="25" spans="2:9" ht="15" customHeight="1" x14ac:dyDescent="0.15">
      <c r="C25" s="247" t="s">
        <v>465</v>
      </c>
    </row>
    <row r="26" spans="2:9" ht="15" customHeight="1" x14ac:dyDescent="0.2">
      <c r="B26" s="413"/>
      <c r="C26" s="83" t="s">
        <v>466</v>
      </c>
      <c r="D26" s="166" t="s">
        <v>42</v>
      </c>
      <c r="E26" s="167">
        <v>1</v>
      </c>
      <c r="F26" s="413"/>
    </row>
    <row r="27" spans="2:9" ht="15" customHeight="1" x14ac:dyDescent="0.2">
      <c r="B27" s="413"/>
      <c r="C27" s="83" t="s">
        <v>467</v>
      </c>
      <c r="D27" s="166" t="s">
        <v>42</v>
      </c>
      <c r="E27" s="167">
        <v>1</v>
      </c>
      <c r="F27" s="413"/>
    </row>
    <row r="28" spans="2:9" ht="15" customHeight="1" x14ac:dyDescent="0.2">
      <c r="B28" s="413"/>
      <c r="C28" s="83" t="s">
        <v>468</v>
      </c>
      <c r="D28" s="166" t="s">
        <v>42</v>
      </c>
      <c r="E28" s="167">
        <v>1</v>
      </c>
      <c r="F28" s="413"/>
    </row>
    <row r="29" spans="2:9" ht="15" x14ac:dyDescent="0.2">
      <c r="B29" s="413"/>
      <c r="C29" s="83" t="s">
        <v>469</v>
      </c>
      <c r="D29" s="166" t="s">
        <v>42</v>
      </c>
      <c r="E29" s="167">
        <v>1</v>
      </c>
      <c r="F29" s="413"/>
    </row>
    <row r="30" spans="2:9" x14ac:dyDescent="0.15">
      <c r="C30" s="83" t="s">
        <v>470</v>
      </c>
      <c r="D30" s="166" t="s">
        <v>42</v>
      </c>
      <c r="E30" s="167">
        <v>1</v>
      </c>
    </row>
    <row r="31" spans="2:9" x14ac:dyDescent="0.15">
      <c r="C31" s="248" t="s">
        <v>1</v>
      </c>
      <c r="D31" s="249" t="s">
        <v>42</v>
      </c>
      <c r="E31" s="250">
        <f>SUM(E26:E30)</f>
        <v>5</v>
      </c>
    </row>
    <row r="33" spans="3:5" x14ac:dyDescent="0.15">
      <c r="C33" s="247" t="s">
        <v>597</v>
      </c>
    </row>
    <row r="34" spans="3:5" x14ac:dyDescent="0.15">
      <c r="C34" s="83" t="s">
        <v>598</v>
      </c>
      <c r="D34" s="166" t="s">
        <v>42</v>
      </c>
      <c r="E34" s="167">
        <v>1</v>
      </c>
    </row>
    <row r="35" spans="3:5" x14ac:dyDescent="0.15">
      <c r="C35" s="83" t="s">
        <v>468</v>
      </c>
      <c r="D35" s="166" t="s">
        <v>42</v>
      </c>
      <c r="E35" s="167">
        <v>1</v>
      </c>
    </row>
    <row r="36" spans="3:5" x14ac:dyDescent="0.15">
      <c r="C36" s="248" t="s">
        <v>1</v>
      </c>
      <c r="D36" s="249" t="s">
        <v>42</v>
      </c>
      <c r="E36" s="250">
        <f>SUM(E34:E35)</f>
        <v>2</v>
      </c>
    </row>
  </sheetData>
  <mergeCells count="16">
    <mergeCell ref="B19:G19"/>
    <mergeCell ref="B22:F22"/>
    <mergeCell ref="B23:F23"/>
    <mergeCell ref="D5:D6"/>
    <mergeCell ref="E5:E6"/>
    <mergeCell ref="F5:F6"/>
    <mergeCell ref="G5:G6"/>
    <mergeCell ref="B16:G16"/>
    <mergeCell ref="B7:G7"/>
    <mergeCell ref="B15:F15"/>
    <mergeCell ref="B1:G1"/>
    <mergeCell ref="B2:G2"/>
    <mergeCell ref="B5:B6"/>
    <mergeCell ref="C5:C6"/>
    <mergeCell ref="B18:F18"/>
    <mergeCell ref="B4:E4"/>
  </mergeCells>
  <phoneticPr fontId="13" type="noConversion"/>
  <printOptions horizontalCentered="1"/>
  <pageMargins left="0.98425196850393704" right="0.59055118110236204" top="0.78740157480314998" bottom="0.59055118110236204" header="0.39370078740157499" footer="0.39370078740157499"/>
  <pageSetup paperSize="9" orientation="landscape" r:id="rId1"/>
  <headerFooter>
    <oddFooter>&amp;L&amp;"Calibri,Regular"&amp;K000000&amp;P / &amp;N&amp;R&amp;"Calibri,Regular"&amp;K000000&amp;F \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dimension ref="A1:G69"/>
  <sheetViews>
    <sheetView showGridLines="0" zoomScale="164" zoomScaleNormal="90" zoomScaleSheetLayoutView="100" workbookViewId="0"/>
  </sheetViews>
  <sheetFormatPr baseColWidth="10" defaultColWidth="9.1640625" defaultRowHeight="14" x14ac:dyDescent="0.15"/>
  <cols>
    <col min="1" max="1" width="2.6640625" style="77" customWidth="1"/>
    <col min="2" max="2" width="6.6640625" style="77" customWidth="1"/>
    <col min="3" max="3" width="68.6640625" style="77" customWidth="1"/>
    <col min="4" max="4" width="9.6640625" style="77" customWidth="1"/>
    <col min="5" max="7" width="15.6640625" style="77" customWidth="1"/>
    <col min="8" max="16384" width="9.1640625" style="77"/>
  </cols>
  <sheetData>
    <row r="1" spans="1:7" s="162" customFormat="1" ht="70" customHeight="1" thickBot="1" x14ac:dyDescent="0.2">
      <c r="A1" s="159"/>
      <c r="B1" s="499"/>
      <c r="C1" s="500"/>
      <c r="D1" s="500"/>
      <c r="E1" s="500"/>
      <c r="F1" s="500"/>
      <c r="G1" s="527"/>
    </row>
    <row r="2" spans="1:7" s="162" customFormat="1" ht="18.75" customHeight="1" thickBot="1" x14ac:dyDescent="0.2">
      <c r="A2" s="163"/>
      <c r="B2" s="501" t="s">
        <v>610</v>
      </c>
      <c r="C2" s="502"/>
      <c r="D2" s="502"/>
      <c r="E2" s="502"/>
      <c r="F2" s="502"/>
      <c r="G2" s="503"/>
    </row>
    <row r="3" spans="1:7" s="152" customFormat="1" ht="18.75" customHeight="1" thickBot="1" x14ac:dyDescent="0.25">
      <c r="B3" s="545" t="s">
        <v>524</v>
      </c>
      <c r="C3" s="545"/>
      <c r="D3" s="545"/>
      <c r="E3" s="545"/>
      <c r="F3" s="545"/>
      <c r="G3" s="545"/>
    </row>
    <row r="4" spans="1:7" s="152" customFormat="1" ht="23.25" customHeight="1" thickBot="1" x14ac:dyDescent="0.25">
      <c r="B4" s="554" t="s">
        <v>611</v>
      </c>
      <c r="C4" s="555"/>
      <c r="D4" s="555"/>
      <c r="E4" s="556"/>
      <c r="F4" s="192" t="s">
        <v>243</v>
      </c>
      <c r="G4" s="193" t="s">
        <v>228</v>
      </c>
    </row>
    <row r="5" spans="1:7" s="152" customFormat="1" ht="18.75" customHeight="1" x14ac:dyDescent="0.2">
      <c r="B5" s="546" t="s">
        <v>4</v>
      </c>
      <c r="C5" s="548" t="s">
        <v>0</v>
      </c>
      <c r="D5" s="548" t="s">
        <v>2</v>
      </c>
      <c r="E5" s="550" t="s">
        <v>3</v>
      </c>
      <c r="F5" s="548" t="s">
        <v>5</v>
      </c>
      <c r="G5" s="552" t="s">
        <v>6</v>
      </c>
    </row>
    <row r="6" spans="1:7" s="152" customFormat="1" ht="18.75" customHeight="1" thickBot="1" x14ac:dyDescent="0.25">
      <c r="B6" s="547"/>
      <c r="C6" s="549"/>
      <c r="D6" s="549"/>
      <c r="E6" s="551"/>
      <c r="F6" s="549"/>
      <c r="G6" s="553"/>
    </row>
    <row r="7" spans="1:7" s="152" customFormat="1" ht="18" customHeight="1" thickBot="1" x14ac:dyDescent="0.25">
      <c r="B7" s="406" t="s">
        <v>30</v>
      </c>
      <c r="C7" s="407"/>
      <c r="D7" s="407"/>
      <c r="E7" s="407"/>
      <c r="F7" s="408"/>
      <c r="G7" s="409" t="s">
        <v>122</v>
      </c>
    </row>
    <row r="8" spans="1:7" s="152" customFormat="1" ht="18.75" customHeight="1" x14ac:dyDescent="0.2">
      <c r="B8" s="384">
        <v>1</v>
      </c>
      <c r="C8" s="362" t="s">
        <v>462</v>
      </c>
      <c r="D8" s="392" t="s">
        <v>17</v>
      </c>
      <c r="E8" s="393">
        <v>1</v>
      </c>
      <c r="F8" s="394">
        <f>'ANEXO 7'!H27</f>
        <v>0</v>
      </c>
      <c r="G8" s="269">
        <f>E8*F8</f>
        <v>0</v>
      </c>
    </row>
    <row r="9" spans="1:7" s="152" customFormat="1" ht="18.75" customHeight="1" x14ac:dyDescent="0.2">
      <c r="B9" s="165">
        <v>2</v>
      </c>
      <c r="C9" s="362" t="s">
        <v>528</v>
      </c>
      <c r="D9" s="392" t="s">
        <v>17</v>
      </c>
      <c r="E9" s="167">
        <v>1</v>
      </c>
      <c r="F9" s="158">
        <f>'ANEXO 7'!H79</f>
        <v>0</v>
      </c>
      <c r="G9" s="269">
        <f t="shared" ref="G9:G11" si="0">E9*F9</f>
        <v>0</v>
      </c>
    </row>
    <row r="10" spans="1:7" s="152" customFormat="1" ht="18.75" customHeight="1" x14ac:dyDescent="0.2">
      <c r="B10" s="384">
        <v>3</v>
      </c>
      <c r="C10" s="83" t="s">
        <v>522</v>
      </c>
      <c r="D10" s="166" t="s">
        <v>17</v>
      </c>
      <c r="E10" s="167">
        <v>1</v>
      </c>
      <c r="F10" s="158">
        <f>('ANEXO 9'!H38)*220</f>
        <v>0</v>
      </c>
      <c r="G10" s="269">
        <f t="shared" si="0"/>
        <v>0</v>
      </c>
    </row>
    <row r="11" spans="1:7" s="152" customFormat="1" ht="18.75" customHeight="1" thickBot="1" x14ac:dyDescent="0.25">
      <c r="B11" s="395">
        <v>4</v>
      </c>
      <c r="C11" s="365" t="s">
        <v>26</v>
      </c>
      <c r="D11" s="366" t="s">
        <v>17</v>
      </c>
      <c r="E11" s="363">
        <v>1</v>
      </c>
      <c r="F11" s="396"/>
      <c r="G11" s="364">
        <f t="shared" si="0"/>
        <v>0</v>
      </c>
    </row>
    <row r="12" spans="1:7" s="152" customFormat="1" ht="18.75" customHeight="1" thickBot="1" x14ac:dyDescent="0.25">
      <c r="B12" s="542" t="s">
        <v>548</v>
      </c>
      <c r="C12" s="543"/>
      <c r="D12" s="543"/>
      <c r="E12" s="543"/>
      <c r="F12" s="544"/>
      <c r="G12" s="397">
        <f>SUM(G8:G11)</f>
        <v>0</v>
      </c>
    </row>
    <row r="13" spans="1:7" s="152" customFormat="1" ht="18.75" customHeight="1" thickBot="1" x14ac:dyDescent="0.25">
      <c r="B13" s="542" t="s">
        <v>547</v>
      </c>
      <c r="C13" s="543"/>
      <c r="D13" s="543"/>
      <c r="E13" s="543"/>
      <c r="F13" s="544"/>
      <c r="G13" s="397">
        <f>G12/220</f>
        <v>0</v>
      </c>
    </row>
    <row r="14" spans="1:7" s="162" customFormat="1" ht="18.75" customHeight="1" thickBot="1" x14ac:dyDescent="0.25">
      <c r="B14" s="399"/>
      <c r="C14" s="399"/>
      <c r="D14" s="399"/>
      <c r="E14" s="399"/>
      <c r="F14" s="399"/>
      <c r="G14" s="400"/>
    </row>
    <row r="15" spans="1:7" s="152" customFormat="1" ht="18.75" customHeight="1" thickBot="1" x14ac:dyDescent="0.25">
      <c r="B15" s="562" t="s">
        <v>31</v>
      </c>
      <c r="C15" s="563"/>
      <c r="D15" s="563"/>
      <c r="E15" s="563"/>
      <c r="F15" s="564"/>
      <c r="G15" s="409" t="s">
        <v>123</v>
      </c>
    </row>
    <row r="16" spans="1:7" s="152" customFormat="1" ht="18.75" customHeight="1" x14ac:dyDescent="0.2">
      <c r="B16" s="384">
        <v>1</v>
      </c>
      <c r="C16" s="362" t="s">
        <v>560</v>
      </c>
      <c r="D16" s="392" t="s">
        <v>17</v>
      </c>
      <c r="E16" s="393">
        <v>1</v>
      </c>
      <c r="F16" s="394">
        <f>'ANEXO 7'!H45</f>
        <v>0</v>
      </c>
      <c r="G16" s="269">
        <f>E16*F16</f>
        <v>0</v>
      </c>
    </row>
    <row r="17" spans="2:7" s="152" customFormat="1" ht="18.75" customHeight="1" x14ac:dyDescent="0.2">
      <c r="B17" s="165">
        <v>2</v>
      </c>
      <c r="C17" s="362" t="s">
        <v>561</v>
      </c>
      <c r="D17" s="166" t="s">
        <v>17</v>
      </c>
      <c r="E17" s="167">
        <v>1</v>
      </c>
      <c r="F17" s="158">
        <f>'ANEXO 7'!H97</f>
        <v>0</v>
      </c>
      <c r="G17" s="269">
        <f t="shared" ref="G17:G19" si="1">E17*F17</f>
        <v>0</v>
      </c>
    </row>
    <row r="18" spans="2:7" s="152" customFormat="1" ht="18.75" customHeight="1" x14ac:dyDescent="0.2">
      <c r="B18" s="384">
        <v>3</v>
      </c>
      <c r="C18" s="83" t="s">
        <v>522</v>
      </c>
      <c r="D18" s="166" t="s">
        <v>17</v>
      </c>
      <c r="E18" s="167">
        <v>1</v>
      </c>
      <c r="F18" s="158">
        <f>('ANEXO 9'!H38)*220</f>
        <v>0</v>
      </c>
      <c r="G18" s="269">
        <f t="shared" si="1"/>
        <v>0</v>
      </c>
    </row>
    <row r="19" spans="2:7" s="152" customFormat="1" ht="18.75" customHeight="1" x14ac:dyDescent="0.2">
      <c r="B19" s="165">
        <v>4</v>
      </c>
      <c r="C19" s="83" t="s">
        <v>26</v>
      </c>
      <c r="D19" s="166" t="s">
        <v>17</v>
      </c>
      <c r="E19" s="167">
        <v>1</v>
      </c>
      <c r="F19" s="158"/>
      <c r="G19" s="269">
        <f t="shared" si="1"/>
        <v>0</v>
      </c>
    </row>
    <row r="20" spans="2:7" s="152" customFormat="1" ht="18.75" customHeight="1" thickBot="1" x14ac:dyDescent="0.25">
      <c r="B20" s="557" t="s">
        <v>549</v>
      </c>
      <c r="C20" s="558"/>
      <c r="D20" s="558"/>
      <c r="E20" s="558"/>
      <c r="F20" s="559"/>
      <c r="G20" s="398">
        <f>SUM(G16:G19)</f>
        <v>0</v>
      </c>
    </row>
    <row r="21" spans="2:7" s="152" customFormat="1" ht="18.75" customHeight="1" thickBot="1" x14ac:dyDescent="0.25">
      <c r="B21" s="542" t="s">
        <v>552</v>
      </c>
      <c r="C21" s="543"/>
      <c r="D21" s="543"/>
      <c r="E21" s="543"/>
      <c r="F21" s="544"/>
      <c r="G21" s="397">
        <f>G20/220</f>
        <v>0</v>
      </c>
    </row>
    <row r="22" spans="2:7" s="162" customFormat="1" ht="18.75" customHeight="1" thickBot="1" x14ac:dyDescent="0.25">
      <c r="B22" s="399"/>
      <c r="C22" s="399"/>
      <c r="D22" s="399"/>
      <c r="E22" s="399"/>
      <c r="F22" s="399"/>
      <c r="G22" s="400"/>
    </row>
    <row r="23" spans="2:7" s="152" customFormat="1" ht="18.75" customHeight="1" thickBot="1" x14ac:dyDescent="0.25">
      <c r="B23" s="562" t="s">
        <v>32</v>
      </c>
      <c r="C23" s="563"/>
      <c r="D23" s="563"/>
      <c r="E23" s="563"/>
      <c r="F23" s="564"/>
      <c r="G23" s="409" t="s">
        <v>124</v>
      </c>
    </row>
    <row r="24" spans="2:7" s="152" customFormat="1" ht="18.75" customHeight="1" x14ac:dyDescent="0.2">
      <c r="B24" s="384">
        <v>1</v>
      </c>
      <c r="C24" s="362" t="s">
        <v>462</v>
      </c>
      <c r="D24" s="392" t="s">
        <v>17</v>
      </c>
      <c r="E24" s="393">
        <v>1</v>
      </c>
      <c r="F24" s="394">
        <f>'ANEXO 7'!H27</f>
        <v>0</v>
      </c>
      <c r="G24" s="269">
        <f>E24*F24</f>
        <v>0</v>
      </c>
    </row>
    <row r="25" spans="2:7" s="152" customFormat="1" ht="18.75" customHeight="1" x14ac:dyDescent="0.2">
      <c r="B25" s="165">
        <v>2</v>
      </c>
      <c r="C25" s="362" t="s">
        <v>528</v>
      </c>
      <c r="D25" s="166" t="s">
        <v>17</v>
      </c>
      <c r="E25" s="167">
        <v>1</v>
      </c>
      <c r="F25" s="158">
        <f>'ANEXO 7'!H79</f>
        <v>0</v>
      </c>
      <c r="G25" s="269">
        <f t="shared" ref="G25:G28" si="2">E25*F25</f>
        <v>0</v>
      </c>
    </row>
    <row r="26" spans="2:7" s="152" customFormat="1" ht="18.75" customHeight="1" x14ac:dyDescent="0.2">
      <c r="B26" s="165">
        <v>3</v>
      </c>
      <c r="C26" s="83" t="s">
        <v>543</v>
      </c>
      <c r="D26" s="166" t="s">
        <v>17</v>
      </c>
      <c r="E26" s="167">
        <v>1</v>
      </c>
      <c r="F26" s="158">
        <f>'ANEXO 7'!H130</f>
        <v>0</v>
      </c>
      <c r="G26" s="269">
        <f t="shared" si="2"/>
        <v>0</v>
      </c>
    </row>
    <row r="27" spans="2:7" s="152" customFormat="1" ht="18.75" customHeight="1" x14ac:dyDescent="0.2">
      <c r="B27" s="165">
        <v>4</v>
      </c>
      <c r="C27" s="83" t="s">
        <v>544</v>
      </c>
      <c r="D27" s="166" t="s">
        <v>17</v>
      </c>
      <c r="E27" s="167">
        <v>1</v>
      </c>
      <c r="F27" s="158">
        <f>('ANEXO 9'!H30)*220</f>
        <v>0</v>
      </c>
      <c r="G27" s="269">
        <f t="shared" si="2"/>
        <v>0</v>
      </c>
    </row>
    <row r="28" spans="2:7" s="152" customFormat="1" ht="18.75" customHeight="1" thickBot="1" x14ac:dyDescent="0.25">
      <c r="B28" s="395">
        <v>5</v>
      </c>
      <c r="C28" s="365" t="s">
        <v>26</v>
      </c>
      <c r="D28" s="366" t="s">
        <v>17</v>
      </c>
      <c r="E28" s="363">
        <v>1</v>
      </c>
      <c r="F28" s="396"/>
      <c r="G28" s="364">
        <f t="shared" si="2"/>
        <v>0</v>
      </c>
    </row>
    <row r="29" spans="2:7" s="152" customFormat="1" ht="18.75" customHeight="1" thickBot="1" x14ac:dyDescent="0.25">
      <c r="B29" s="542" t="s">
        <v>550</v>
      </c>
      <c r="C29" s="543"/>
      <c r="D29" s="543"/>
      <c r="E29" s="543"/>
      <c r="F29" s="544"/>
      <c r="G29" s="397">
        <f>SUM(G24:G28)</f>
        <v>0</v>
      </c>
    </row>
    <row r="30" spans="2:7" s="152" customFormat="1" ht="18.75" customHeight="1" thickBot="1" x14ac:dyDescent="0.25">
      <c r="B30" s="542" t="s">
        <v>551</v>
      </c>
      <c r="C30" s="543"/>
      <c r="D30" s="543"/>
      <c r="E30" s="543"/>
      <c r="F30" s="544"/>
      <c r="G30" s="397">
        <f>G29/220</f>
        <v>0</v>
      </c>
    </row>
    <row r="31" spans="2:7" s="162" customFormat="1" ht="18.75" customHeight="1" thickBot="1" x14ac:dyDescent="0.25">
      <c r="B31" s="399"/>
      <c r="C31" s="399"/>
      <c r="D31" s="399"/>
      <c r="E31" s="399"/>
      <c r="F31" s="399"/>
      <c r="G31" s="400"/>
    </row>
    <row r="32" spans="2:7" s="152" customFormat="1" ht="18.75" customHeight="1" thickBot="1" x14ac:dyDescent="0.25">
      <c r="B32" s="562" t="s">
        <v>33</v>
      </c>
      <c r="C32" s="563"/>
      <c r="D32" s="563"/>
      <c r="E32" s="563"/>
      <c r="F32" s="564"/>
      <c r="G32" s="409" t="s">
        <v>125</v>
      </c>
    </row>
    <row r="33" spans="2:7" s="152" customFormat="1" ht="18.75" customHeight="1" x14ac:dyDescent="0.2">
      <c r="B33" s="384">
        <v>1</v>
      </c>
      <c r="C33" s="83" t="s">
        <v>560</v>
      </c>
      <c r="D33" s="392" t="s">
        <v>17</v>
      </c>
      <c r="E33" s="167">
        <v>1</v>
      </c>
      <c r="F33" s="158">
        <f>'ANEXO 7'!H45</f>
        <v>0</v>
      </c>
      <c r="G33" s="269">
        <f>E33*F33</f>
        <v>0</v>
      </c>
    </row>
    <row r="34" spans="2:7" s="152" customFormat="1" ht="18.75" customHeight="1" x14ac:dyDescent="0.2">
      <c r="B34" s="384">
        <v>2</v>
      </c>
      <c r="C34" s="362" t="s">
        <v>561</v>
      </c>
      <c r="D34" s="166" t="s">
        <v>17</v>
      </c>
      <c r="E34" s="167">
        <v>1</v>
      </c>
      <c r="F34" s="158">
        <f>'ANEXO 7'!H97</f>
        <v>0</v>
      </c>
      <c r="G34" s="269">
        <f t="shared" ref="G34:G37" si="3">E34*F34</f>
        <v>0</v>
      </c>
    </row>
    <row r="35" spans="2:7" s="152" customFormat="1" ht="18.75" customHeight="1" x14ac:dyDescent="0.2">
      <c r="B35" s="384">
        <v>3</v>
      </c>
      <c r="C35" s="83" t="s">
        <v>543</v>
      </c>
      <c r="D35" s="166" t="s">
        <v>17</v>
      </c>
      <c r="E35" s="167">
        <v>1</v>
      </c>
      <c r="F35" s="158">
        <f>'ANEXO 7'!H151</f>
        <v>0</v>
      </c>
      <c r="G35" s="269">
        <f t="shared" si="3"/>
        <v>0</v>
      </c>
    </row>
    <row r="36" spans="2:7" s="152" customFormat="1" ht="18.75" customHeight="1" x14ac:dyDescent="0.2">
      <c r="B36" s="165">
        <v>4</v>
      </c>
      <c r="C36" s="83" t="s">
        <v>544</v>
      </c>
      <c r="D36" s="166" t="s">
        <v>17</v>
      </c>
      <c r="E36" s="167">
        <v>1</v>
      </c>
      <c r="F36" s="158">
        <f>('ANEXO 9'!H30)*220</f>
        <v>0</v>
      </c>
      <c r="G36" s="269">
        <f t="shared" si="3"/>
        <v>0</v>
      </c>
    </row>
    <row r="37" spans="2:7" s="152" customFormat="1" ht="18.75" customHeight="1" thickBot="1" x14ac:dyDescent="0.25">
      <c r="B37" s="395">
        <v>5</v>
      </c>
      <c r="C37" s="365" t="s">
        <v>26</v>
      </c>
      <c r="D37" s="366" t="s">
        <v>17</v>
      </c>
      <c r="E37" s="363">
        <v>1</v>
      </c>
      <c r="F37" s="396"/>
      <c r="G37" s="401">
        <f t="shared" si="3"/>
        <v>0</v>
      </c>
    </row>
    <row r="38" spans="2:7" s="162" customFormat="1" ht="18.75" customHeight="1" thickBot="1" x14ac:dyDescent="0.25">
      <c r="B38" s="560" t="s">
        <v>553</v>
      </c>
      <c r="C38" s="561"/>
      <c r="D38" s="561"/>
      <c r="E38" s="561"/>
      <c r="F38" s="561"/>
      <c r="G38" s="397">
        <f>SUM(G33:G37)</f>
        <v>0</v>
      </c>
    </row>
    <row r="39" spans="2:7" s="152" customFormat="1" ht="18.75" customHeight="1" thickBot="1" x14ac:dyDescent="0.25">
      <c r="B39" s="542" t="s">
        <v>554</v>
      </c>
      <c r="C39" s="543"/>
      <c r="D39" s="543"/>
      <c r="E39" s="543"/>
      <c r="F39" s="544"/>
      <c r="G39" s="397">
        <f>G38/220</f>
        <v>0</v>
      </c>
    </row>
    <row r="40" spans="2:7" s="162" customFormat="1" ht="18.75" customHeight="1" thickBot="1" x14ac:dyDescent="0.25">
      <c r="B40" s="399"/>
      <c r="C40" s="399"/>
      <c r="D40" s="399"/>
      <c r="E40" s="399"/>
      <c r="F40" s="399"/>
      <c r="G40" s="400"/>
    </row>
    <row r="41" spans="2:7" s="152" customFormat="1" ht="18.75" customHeight="1" thickBot="1" x14ac:dyDescent="0.25">
      <c r="B41" s="562" t="s">
        <v>410</v>
      </c>
      <c r="C41" s="563"/>
      <c r="D41" s="563"/>
      <c r="E41" s="563"/>
      <c r="F41" s="564"/>
      <c r="G41" s="409" t="s">
        <v>126</v>
      </c>
    </row>
    <row r="42" spans="2:7" s="152" customFormat="1" ht="18.75" customHeight="1" x14ac:dyDescent="0.2">
      <c r="B42" s="384">
        <v>1</v>
      </c>
      <c r="C42" s="83" t="s">
        <v>574</v>
      </c>
      <c r="D42" s="166" t="s">
        <v>15</v>
      </c>
      <c r="E42" s="167">
        <v>1</v>
      </c>
      <c r="F42" s="158">
        <f>'ANEXO 7'!H53</f>
        <v>0</v>
      </c>
      <c r="G42" s="269">
        <f>E42*F42</f>
        <v>0</v>
      </c>
    </row>
    <row r="43" spans="2:7" s="152" customFormat="1" ht="18.75" customHeight="1" x14ac:dyDescent="0.2">
      <c r="B43" s="384">
        <v>2</v>
      </c>
      <c r="C43" s="362" t="s">
        <v>575</v>
      </c>
      <c r="D43" s="166" t="s">
        <v>15</v>
      </c>
      <c r="E43" s="167">
        <v>1</v>
      </c>
      <c r="F43" s="158">
        <f>'ANEXO 7'!H105</f>
        <v>0</v>
      </c>
      <c r="G43" s="269">
        <f t="shared" ref="G43:G44" si="4">E43*F43</f>
        <v>0</v>
      </c>
    </row>
    <row r="44" spans="2:7" s="152" customFormat="1" ht="18.75" customHeight="1" x14ac:dyDescent="0.2">
      <c r="B44" s="384">
        <v>3</v>
      </c>
      <c r="C44" s="83" t="s">
        <v>522</v>
      </c>
      <c r="D44" s="166" t="s">
        <v>18</v>
      </c>
      <c r="E44" s="167">
        <v>1</v>
      </c>
      <c r="F44" s="158">
        <f>'ANEXO 9'!H38</f>
        <v>0</v>
      </c>
      <c r="G44" s="269">
        <f t="shared" si="4"/>
        <v>0</v>
      </c>
    </row>
    <row r="45" spans="2:7" s="152" customFormat="1" ht="18.75" customHeight="1" thickBot="1" x14ac:dyDescent="0.25">
      <c r="B45" s="402">
        <v>4</v>
      </c>
      <c r="C45" s="365" t="s">
        <v>583</v>
      </c>
      <c r="D45" s="366" t="s">
        <v>18</v>
      </c>
      <c r="E45" s="403" t="s">
        <v>584</v>
      </c>
      <c r="F45" s="404" t="s">
        <v>584</v>
      </c>
      <c r="G45" s="405" t="s">
        <v>584</v>
      </c>
    </row>
    <row r="46" spans="2:7" s="114" customFormat="1" ht="25" customHeight="1" thickBot="1" x14ac:dyDescent="0.2">
      <c r="B46" s="542" t="s">
        <v>34</v>
      </c>
      <c r="C46" s="543"/>
      <c r="D46" s="543"/>
      <c r="E46" s="543"/>
      <c r="F46" s="544"/>
      <c r="G46" s="397">
        <f>SUM(G42:G45)</f>
        <v>0</v>
      </c>
    </row>
    <row r="47" spans="2:7" s="162" customFormat="1" ht="18.75" customHeight="1" thickBot="1" x14ac:dyDescent="0.25">
      <c r="B47" s="399"/>
      <c r="C47" s="399"/>
      <c r="D47" s="399"/>
      <c r="E47" s="399"/>
      <c r="F47" s="399"/>
      <c r="G47" s="400"/>
    </row>
    <row r="48" spans="2:7" s="152" customFormat="1" ht="18.75" customHeight="1" thickBot="1" x14ac:dyDescent="0.25">
      <c r="B48" s="562" t="s">
        <v>412</v>
      </c>
      <c r="C48" s="563"/>
      <c r="D48" s="563"/>
      <c r="E48" s="563"/>
      <c r="F48" s="564"/>
      <c r="G48" s="409" t="s">
        <v>127</v>
      </c>
    </row>
    <row r="49" spans="2:7" s="152" customFormat="1" ht="18.75" customHeight="1" x14ac:dyDescent="0.2">
      <c r="B49" s="384">
        <v>1</v>
      </c>
      <c r="C49" s="83" t="s">
        <v>574</v>
      </c>
      <c r="D49" s="166" t="s">
        <v>15</v>
      </c>
      <c r="E49" s="167">
        <v>1</v>
      </c>
      <c r="F49" s="158">
        <f>'ANEXO 7'!H53</f>
        <v>0</v>
      </c>
      <c r="G49" s="269">
        <f>E49*F49</f>
        <v>0</v>
      </c>
    </row>
    <row r="50" spans="2:7" s="152" customFormat="1" ht="18.75" customHeight="1" x14ac:dyDescent="0.2">
      <c r="B50" s="384">
        <v>2</v>
      </c>
      <c r="C50" s="362" t="s">
        <v>575</v>
      </c>
      <c r="D50" s="166" t="s">
        <v>15</v>
      </c>
      <c r="E50" s="167">
        <v>1</v>
      </c>
      <c r="F50" s="158">
        <f>'ANEXO 7'!H105</f>
        <v>0</v>
      </c>
      <c r="G50" s="269">
        <f t="shared" ref="G50:G52" si="5">E50*F50</f>
        <v>0</v>
      </c>
    </row>
    <row r="51" spans="2:7" s="152" customFormat="1" ht="31" customHeight="1" x14ac:dyDescent="0.2">
      <c r="B51" s="384">
        <v>3</v>
      </c>
      <c r="C51" s="83" t="s">
        <v>576</v>
      </c>
      <c r="D51" s="166" t="s">
        <v>15</v>
      </c>
      <c r="E51" s="167">
        <v>1</v>
      </c>
      <c r="F51" s="158">
        <f>'ANEXO 7'!H159</f>
        <v>0</v>
      </c>
      <c r="G51" s="269">
        <f t="shared" si="5"/>
        <v>0</v>
      </c>
    </row>
    <row r="52" spans="2:7" s="152" customFormat="1" ht="18.75" customHeight="1" x14ac:dyDescent="0.2">
      <c r="B52" s="165">
        <v>4</v>
      </c>
      <c r="C52" s="83" t="s">
        <v>544</v>
      </c>
      <c r="D52" s="166" t="s">
        <v>18</v>
      </c>
      <c r="E52" s="167">
        <v>1</v>
      </c>
      <c r="F52" s="158">
        <f>'ANEXO 9'!H30</f>
        <v>0</v>
      </c>
      <c r="G52" s="269">
        <f t="shared" si="5"/>
        <v>0</v>
      </c>
    </row>
    <row r="53" spans="2:7" s="152" customFormat="1" ht="18.75" customHeight="1" x14ac:dyDescent="0.2">
      <c r="B53" s="384">
        <v>5</v>
      </c>
      <c r="C53" s="365" t="s">
        <v>583</v>
      </c>
      <c r="D53" s="166" t="s">
        <v>18</v>
      </c>
      <c r="E53" s="403" t="s">
        <v>584</v>
      </c>
      <c r="F53" s="404" t="s">
        <v>584</v>
      </c>
      <c r="G53" s="405" t="s">
        <v>584</v>
      </c>
    </row>
    <row r="54" spans="2:7" s="114" customFormat="1" ht="15" thickBot="1" x14ac:dyDescent="0.2">
      <c r="B54" s="565" t="s">
        <v>36</v>
      </c>
      <c r="C54" s="566"/>
      <c r="D54" s="566"/>
      <c r="E54" s="566"/>
      <c r="F54" s="567"/>
      <c r="G54" s="170">
        <f>SUM(G49:G53)</f>
        <v>0</v>
      </c>
    </row>
    <row r="55" spans="2:7" s="162" customFormat="1" ht="18.75" customHeight="1" thickBot="1" x14ac:dyDescent="0.25">
      <c r="B55" s="399"/>
      <c r="C55" s="399"/>
      <c r="D55" s="399"/>
      <c r="E55" s="399"/>
      <c r="F55" s="399"/>
      <c r="G55" s="400"/>
    </row>
    <row r="56" spans="2:7" s="152" customFormat="1" ht="18.75" customHeight="1" thickBot="1" x14ac:dyDescent="0.25">
      <c r="B56" s="562" t="s">
        <v>411</v>
      </c>
      <c r="C56" s="563"/>
      <c r="D56" s="563"/>
      <c r="E56" s="563"/>
      <c r="F56" s="564"/>
      <c r="G56" s="409" t="s">
        <v>128</v>
      </c>
    </row>
    <row r="57" spans="2:7" s="152" customFormat="1" ht="18.75" customHeight="1" x14ac:dyDescent="0.2">
      <c r="B57" s="384">
        <v>1</v>
      </c>
      <c r="C57" s="83" t="s">
        <v>577</v>
      </c>
      <c r="D57" s="166" t="s">
        <v>15</v>
      </c>
      <c r="E57" s="167">
        <v>1</v>
      </c>
      <c r="F57" s="158">
        <f>'ANEXO 7'!H54</f>
        <v>0</v>
      </c>
      <c r="G57" s="269">
        <f>E57*F57</f>
        <v>0</v>
      </c>
    </row>
    <row r="58" spans="2:7" s="152" customFormat="1" ht="31" customHeight="1" x14ac:dyDescent="0.2">
      <c r="B58" s="384">
        <v>2</v>
      </c>
      <c r="C58" s="83" t="s">
        <v>580</v>
      </c>
      <c r="D58" s="166" t="s">
        <v>15</v>
      </c>
      <c r="E58" s="167">
        <v>1</v>
      </c>
      <c r="F58" s="158">
        <f>'ANEXO 7'!H106</f>
        <v>0</v>
      </c>
      <c r="G58" s="269">
        <f t="shared" ref="G58:G59" si="6">E58*F58</f>
        <v>0</v>
      </c>
    </row>
    <row r="59" spans="2:7" s="152" customFormat="1" ht="18.75" customHeight="1" x14ac:dyDescent="0.2">
      <c r="B59" s="384">
        <v>3</v>
      </c>
      <c r="C59" s="83" t="s">
        <v>522</v>
      </c>
      <c r="D59" s="166" t="s">
        <v>18</v>
      </c>
      <c r="E59" s="167">
        <v>1</v>
      </c>
      <c r="F59" s="158">
        <f>'ANEXO 9'!H38</f>
        <v>0</v>
      </c>
      <c r="G59" s="269">
        <f t="shared" si="6"/>
        <v>0</v>
      </c>
    </row>
    <row r="60" spans="2:7" s="152" customFormat="1" ht="18.75" customHeight="1" thickBot="1" x14ac:dyDescent="0.25">
      <c r="B60" s="402">
        <v>4</v>
      </c>
      <c r="C60" s="365" t="s">
        <v>583</v>
      </c>
      <c r="D60" s="366" t="s">
        <v>42</v>
      </c>
      <c r="E60" s="403" t="s">
        <v>584</v>
      </c>
      <c r="F60" s="404" t="s">
        <v>584</v>
      </c>
      <c r="G60" s="405" t="s">
        <v>584</v>
      </c>
    </row>
    <row r="61" spans="2:7" s="114" customFormat="1" ht="15" thickBot="1" x14ac:dyDescent="0.2">
      <c r="B61" s="542" t="s">
        <v>35</v>
      </c>
      <c r="C61" s="543"/>
      <c r="D61" s="543"/>
      <c r="E61" s="543"/>
      <c r="F61" s="544"/>
      <c r="G61" s="397">
        <f>SUM(G57:G60)</f>
        <v>0</v>
      </c>
    </row>
    <row r="62" spans="2:7" s="162" customFormat="1" ht="18.75" customHeight="1" thickBot="1" x14ac:dyDescent="0.25">
      <c r="B62" s="399"/>
      <c r="C62" s="399"/>
      <c r="D62" s="399"/>
      <c r="E62" s="399"/>
      <c r="F62" s="399"/>
      <c r="G62" s="400"/>
    </row>
    <row r="63" spans="2:7" s="152" customFormat="1" ht="18.75" customHeight="1" thickBot="1" x14ac:dyDescent="0.25">
      <c r="B63" s="562" t="s">
        <v>413</v>
      </c>
      <c r="C63" s="563"/>
      <c r="D63" s="563"/>
      <c r="E63" s="563"/>
      <c r="F63" s="564"/>
      <c r="G63" s="409" t="s">
        <v>129</v>
      </c>
    </row>
    <row r="64" spans="2:7" s="152" customFormat="1" ht="18.75" customHeight="1" x14ac:dyDescent="0.2">
      <c r="B64" s="384">
        <v>1</v>
      </c>
      <c r="C64" s="83" t="s">
        <v>577</v>
      </c>
      <c r="D64" s="166" t="s">
        <v>15</v>
      </c>
      <c r="E64" s="167">
        <v>1</v>
      </c>
      <c r="F64" s="158">
        <f>'ANEXO 7'!H54</f>
        <v>0</v>
      </c>
      <c r="G64" s="269">
        <f>E64*F64</f>
        <v>0</v>
      </c>
    </row>
    <row r="65" spans="2:7" s="152" customFormat="1" ht="31" customHeight="1" x14ac:dyDescent="0.2">
      <c r="B65" s="384">
        <v>2</v>
      </c>
      <c r="C65" s="83" t="s">
        <v>580</v>
      </c>
      <c r="D65" s="166" t="s">
        <v>15</v>
      </c>
      <c r="E65" s="167">
        <v>1</v>
      </c>
      <c r="F65" s="158">
        <f>'ANEXO 7'!H106</f>
        <v>0</v>
      </c>
      <c r="G65" s="269">
        <f t="shared" ref="G65:G67" si="7">E65*F65</f>
        <v>0</v>
      </c>
    </row>
    <row r="66" spans="2:7" s="152" customFormat="1" ht="29" customHeight="1" x14ac:dyDescent="0.2">
      <c r="B66" s="384">
        <v>3</v>
      </c>
      <c r="C66" s="83" t="s">
        <v>585</v>
      </c>
      <c r="D66" s="166" t="s">
        <v>15</v>
      </c>
      <c r="E66" s="167">
        <v>1</v>
      </c>
      <c r="F66" s="158">
        <f>'ANEXO 7'!H160</f>
        <v>0</v>
      </c>
      <c r="G66" s="269">
        <f t="shared" si="7"/>
        <v>0</v>
      </c>
    </row>
    <row r="67" spans="2:7" s="152" customFormat="1" ht="18.75" customHeight="1" x14ac:dyDescent="0.2">
      <c r="B67" s="384">
        <v>4</v>
      </c>
      <c r="C67" s="83" t="s">
        <v>544</v>
      </c>
      <c r="D67" s="166" t="s">
        <v>18</v>
      </c>
      <c r="E67" s="167">
        <v>1</v>
      </c>
      <c r="F67" s="158">
        <f>'ANEXO 9'!H30</f>
        <v>0</v>
      </c>
      <c r="G67" s="269">
        <f t="shared" si="7"/>
        <v>0</v>
      </c>
    </row>
    <row r="68" spans="2:7" s="152" customFormat="1" ht="18.75" customHeight="1" x14ac:dyDescent="0.2">
      <c r="B68" s="384">
        <v>5</v>
      </c>
      <c r="C68" s="83" t="s">
        <v>26</v>
      </c>
      <c r="D68" s="166" t="s">
        <v>18</v>
      </c>
      <c r="E68" s="403" t="s">
        <v>584</v>
      </c>
      <c r="F68" s="404" t="s">
        <v>584</v>
      </c>
      <c r="G68" s="405" t="s">
        <v>584</v>
      </c>
    </row>
    <row r="69" spans="2:7" s="114" customFormat="1" ht="25" customHeight="1" thickBot="1" x14ac:dyDescent="0.2">
      <c r="B69" s="565" t="s">
        <v>113</v>
      </c>
      <c r="C69" s="566"/>
      <c r="D69" s="566"/>
      <c r="E69" s="566"/>
      <c r="F69" s="567"/>
      <c r="G69" s="170">
        <f>SUM(G64:G68)</f>
        <v>0</v>
      </c>
    </row>
  </sheetData>
  <mergeCells count="29">
    <mergeCell ref="B56:F56"/>
    <mergeCell ref="B61:F61"/>
    <mergeCell ref="B63:F63"/>
    <mergeCell ref="B69:F69"/>
    <mergeCell ref="B41:F41"/>
    <mergeCell ref="B46:F46"/>
    <mergeCell ref="B48:F48"/>
    <mergeCell ref="B54:F54"/>
    <mergeCell ref="B23:F23"/>
    <mergeCell ref="B32:F32"/>
    <mergeCell ref="B13:F13"/>
    <mergeCell ref="B21:F21"/>
    <mergeCell ref="B30:F30"/>
    <mergeCell ref="B39:F39"/>
    <mergeCell ref="B1:G1"/>
    <mergeCell ref="B2:G2"/>
    <mergeCell ref="B3:G3"/>
    <mergeCell ref="B5:B6"/>
    <mergeCell ref="C5:C6"/>
    <mergeCell ref="D5:D6"/>
    <mergeCell ref="E5:E6"/>
    <mergeCell ref="F5:F6"/>
    <mergeCell ref="G5:G6"/>
    <mergeCell ref="B4:E4"/>
    <mergeCell ref="B12:F12"/>
    <mergeCell ref="B20:F20"/>
    <mergeCell ref="B29:F29"/>
    <mergeCell ref="B38:F38"/>
    <mergeCell ref="B15:F15"/>
  </mergeCells>
  <pageMargins left="0.98425196850393704" right="0.59055118110236204" top="0.78740157480314998" bottom="0.59055118110236204" header="0.39370078740157499" footer="0.39370078740157499"/>
  <pageSetup paperSize="9" scale="85" orientation="landscape" r:id="rId1"/>
  <headerFooter>
    <oddFooter>&amp;L&amp;"Calibri,Regular"&amp;K000000&amp;P / &amp;N&amp;R&amp;"Calibri,Regular"&amp;K000000&amp;F \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J174"/>
  <sheetViews>
    <sheetView showGridLines="0" zoomScale="103" zoomScaleNormal="140" zoomScaleSheetLayoutView="90" workbookViewId="0"/>
  </sheetViews>
  <sheetFormatPr baseColWidth="10" defaultColWidth="9.1640625" defaultRowHeight="14" x14ac:dyDescent="0.15"/>
  <cols>
    <col min="1" max="1" width="2.6640625" style="114" customWidth="1"/>
    <col min="2" max="2" width="9.6640625" style="114" customWidth="1"/>
    <col min="3" max="3" width="14" style="114" customWidth="1"/>
    <col min="4" max="4" width="38.33203125" style="114" customWidth="1"/>
    <col min="5" max="5" width="10.83203125" style="114" customWidth="1"/>
    <col min="6" max="6" width="12.83203125" style="114" customWidth="1"/>
    <col min="7" max="8" width="14.1640625" style="114" customWidth="1"/>
    <col min="9" max="9" width="4.1640625" style="114" customWidth="1"/>
    <col min="10" max="10" width="9.1640625" style="114"/>
    <col min="11" max="16384" width="9.1640625" style="77"/>
  </cols>
  <sheetData>
    <row r="1" spans="1:10" ht="65" customHeight="1" thickBot="1" x14ac:dyDescent="0.2">
      <c r="A1" s="270"/>
      <c r="B1" s="271"/>
      <c r="C1" s="271"/>
      <c r="D1" s="271"/>
      <c r="E1" s="271"/>
      <c r="F1" s="271"/>
      <c r="G1" s="271"/>
      <c r="H1" s="271"/>
      <c r="I1" s="272"/>
    </row>
    <row r="2" spans="1:10" ht="21" customHeight="1" thickBot="1" x14ac:dyDescent="0.2">
      <c r="A2" s="620" t="s">
        <v>612</v>
      </c>
      <c r="B2" s="569"/>
      <c r="C2" s="569"/>
      <c r="D2" s="569"/>
      <c r="E2" s="569"/>
      <c r="F2" s="569"/>
      <c r="G2" s="569"/>
      <c r="H2" s="569"/>
      <c r="I2" s="570"/>
    </row>
    <row r="3" spans="1:10" ht="33" customHeight="1" thickBot="1" x14ac:dyDescent="0.2">
      <c r="A3" s="568" t="s">
        <v>613</v>
      </c>
      <c r="B3" s="569"/>
      <c r="C3" s="569"/>
      <c r="D3" s="569"/>
      <c r="E3" s="569"/>
      <c r="F3" s="569"/>
      <c r="G3" s="569"/>
      <c r="H3" s="569"/>
      <c r="I3" s="570"/>
    </row>
    <row r="4" spans="1:10" s="127" customFormat="1" ht="6" customHeight="1" thickBot="1" x14ac:dyDescent="0.2">
      <c r="A4" s="448"/>
      <c r="B4" s="448"/>
      <c r="C4" s="448"/>
      <c r="D4" s="448"/>
      <c r="E4" s="448"/>
      <c r="F4" s="448"/>
      <c r="G4" s="448"/>
      <c r="H4" s="448"/>
      <c r="I4" s="448"/>
    </row>
    <row r="5" spans="1:10" s="128" customFormat="1" ht="9" customHeight="1" x14ac:dyDescent="0.2">
      <c r="A5" s="621" t="s">
        <v>246</v>
      </c>
      <c r="B5" s="622"/>
      <c r="C5" s="622"/>
      <c r="D5" s="622"/>
      <c r="E5" s="622"/>
      <c r="F5" s="622"/>
      <c r="G5" s="622"/>
      <c r="H5" s="622"/>
      <c r="I5" s="623"/>
      <c r="J5" s="152"/>
    </row>
    <row r="6" spans="1:10" s="128" customFormat="1" ht="9" customHeight="1" thickBot="1" x14ac:dyDescent="0.25">
      <c r="A6" s="624"/>
      <c r="B6" s="625"/>
      <c r="C6" s="625"/>
      <c r="D6" s="625"/>
      <c r="E6" s="625"/>
      <c r="F6" s="625"/>
      <c r="G6" s="625"/>
      <c r="H6" s="625"/>
      <c r="I6" s="626"/>
      <c r="J6" s="152"/>
    </row>
    <row r="7" spans="1:10" s="128" customFormat="1" ht="18" customHeight="1" x14ac:dyDescent="0.2">
      <c r="A7" s="148"/>
      <c r="B7" s="611" t="s">
        <v>248</v>
      </c>
      <c r="C7" s="611"/>
      <c r="D7" s="611"/>
      <c r="E7" s="611"/>
      <c r="F7" s="611"/>
      <c r="G7" s="611"/>
      <c r="H7" s="611"/>
      <c r="I7" s="274"/>
      <c r="J7" s="152"/>
    </row>
    <row r="8" spans="1:10" s="128" customFormat="1" ht="10" customHeight="1" thickBot="1" x14ac:dyDescent="0.25">
      <c r="A8" s="273"/>
      <c r="B8" s="600"/>
      <c r="C8" s="600"/>
      <c r="D8" s="600"/>
      <c r="E8" s="600"/>
      <c r="F8" s="600"/>
      <c r="G8" s="600"/>
      <c r="H8" s="600"/>
      <c r="I8" s="275"/>
      <c r="J8" s="152"/>
    </row>
    <row r="9" spans="1:10" s="8" customFormat="1" ht="18.75" customHeight="1" x14ac:dyDescent="0.2">
      <c r="A9" s="129"/>
      <c r="B9" s="585" t="s">
        <v>4</v>
      </c>
      <c r="C9" s="598" t="s">
        <v>66</v>
      </c>
      <c r="D9" s="574" t="s">
        <v>0</v>
      </c>
      <c r="E9" s="574" t="s">
        <v>2</v>
      </c>
      <c r="F9" s="550" t="s">
        <v>3</v>
      </c>
      <c r="G9" s="574" t="s">
        <v>5</v>
      </c>
      <c r="H9" s="577" t="s">
        <v>6</v>
      </c>
      <c r="I9" s="130"/>
      <c r="J9" s="102"/>
    </row>
    <row r="10" spans="1:10" s="8" customFormat="1" ht="18.75" customHeight="1" x14ac:dyDescent="0.2">
      <c r="A10" s="131"/>
      <c r="B10" s="597"/>
      <c r="C10" s="599"/>
      <c r="D10" s="599"/>
      <c r="E10" s="599"/>
      <c r="F10" s="601"/>
      <c r="G10" s="599"/>
      <c r="H10" s="602"/>
      <c r="I10" s="132"/>
      <c r="J10" s="102"/>
    </row>
    <row r="11" spans="1:10" s="8" customFormat="1" ht="18.75" customHeight="1" x14ac:dyDescent="0.2">
      <c r="A11" s="131"/>
      <c r="B11" s="587" t="s">
        <v>404</v>
      </c>
      <c r="C11" s="588"/>
      <c r="D11" s="588"/>
      <c r="E11" s="588"/>
      <c r="F11" s="588"/>
      <c r="G11" s="588"/>
      <c r="H11" s="603"/>
      <c r="I11" s="132"/>
      <c r="J11" s="102"/>
    </row>
    <row r="12" spans="1:10" s="8" customFormat="1" ht="31" customHeight="1" x14ac:dyDescent="0.2">
      <c r="A12" s="131"/>
      <c r="B12" s="133" t="s">
        <v>14</v>
      </c>
      <c r="C12" s="134"/>
      <c r="D12" s="135" t="s">
        <v>530</v>
      </c>
      <c r="E12" s="61" t="s">
        <v>17</v>
      </c>
      <c r="F12" s="136">
        <v>1</v>
      </c>
      <c r="G12" s="137"/>
      <c r="H12" s="138">
        <f>ROUND(F12*G12,2)</f>
        <v>0</v>
      </c>
      <c r="I12" s="132"/>
      <c r="J12" s="102"/>
    </row>
    <row r="13" spans="1:10" s="8" customFormat="1" x14ac:dyDescent="0.2">
      <c r="A13" s="131"/>
      <c r="B13" s="133" t="s">
        <v>16</v>
      </c>
      <c r="C13" s="253"/>
      <c r="D13" s="135" t="s">
        <v>379</v>
      </c>
      <c r="E13" s="61" t="s">
        <v>7</v>
      </c>
      <c r="F13" s="136">
        <v>30</v>
      </c>
      <c r="G13" s="137">
        <f>G12/1.4658</f>
        <v>0</v>
      </c>
      <c r="H13" s="138">
        <f>ROUND(F13*G13,2)/100</f>
        <v>0</v>
      </c>
      <c r="I13" s="132"/>
      <c r="J13" s="102"/>
    </row>
    <row r="14" spans="1:10" s="8" customFormat="1" ht="18.75" customHeight="1" x14ac:dyDescent="0.2">
      <c r="A14" s="131"/>
      <c r="B14" s="133"/>
      <c r="C14" s="254"/>
      <c r="D14" s="139"/>
      <c r="E14" s="61"/>
      <c r="F14" s="136"/>
      <c r="G14" s="137"/>
      <c r="H14" s="138"/>
      <c r="I14" s="132"/>
      <c r="J14" s="102"/>
    </row>
    <row r="15" spans="1:10" s="8" customFormat="1" ht="18.75" customHeight="1" x14ac:dyDescent="0.2">
      <c r="A15" s="131"/>
      <c r="B15" s="587" t="s">
        <v>403</v>
      </c>
      <c r="C15" s="588"/>
      <c r="D15" s="588"/>
      <c r="E15" s="588"/>
      <c r="F15" s="588"/>
      <c r="G15" s="589"/>
      <c r="H15" s="140">
        <f>SUM(H12:H14)</f>
        <v>0</v>
      </c>
      <c r="I15" s="132"/>
      <c r="J15" s="102"/>
    </row>
    <row r="16" spans="1:10" s="102" customFormat="1" ht="18.75" customHeight="1" x14ac:dyDescent="0.2">
      <c r="A16" s="131"/>
      <c r="B16" s="587" t="s">
        <v>109</v>
      </c>
      <c r="C16" s="588"/>
      <c r="D16" s="588"/>
      <c r="E16" s="588"/>
      <c r="F16" s="588"/>
      <c r="G16" s="588"/>
      <c r="H16" s="603"/>
      <c r="I16" s="132"/>
    </row>
    <row r="17" spans="1:10" s="102" customFormat="1" ht="48" customHeight="1" x14ac:dyDescent="0.2">
      <c r="A17" s="131"/>
      <c r="B17" s="133" t="s">
        <v>8</v>
      </c>
      <c r="C17" s="63"/>
      <c r="D17" s="64" t="s">
        <v>395</v>
      </c>
      <c r="E17" s="61" t="s">
        <v>17</v>
      </c>
      <c r="F17" s="187">
        <v>1</v>
      </c>
      <c r="G17" s="188"/>
      <c r="H17" s="145">
        <f t="shared" ref="H17:H23" si="0">ROUND(F17*G17,2)</f>
        <v>0</v>
      </c>
      <c r="I17" s="132"/>
    </row>
    <row r="18" spans="1:10" s="102" customFormat="1" ht="20" customHeight="1" x14ac:dyDescent="0.2">
      <c r="A18" s="131"/>
      <c r="B18" s="133" t="s">
        <v>255</v>
      </c>
      <c r="C18" s="63"/>
      <c r="D18" s="64" t="s">
        <v>381</v>
      </c>
      <c r="E18" s="61" t="s">
        <v>17</v>
      </c>
      <c r="F18" s="187">
        <v>1</v>
      </c>
      <c r="G18" s="188"/>
      <c r="H18" s="145">
        <f t="shared" si="0"/>
        <v>0</v>
      </c>
      <c r="I18" s="132"/>
    </row>
    <row r="19" spans="1:10" s="102" customFormat="1" ht="20" customHeight="1" x14ac:dyDescent="0.2">
      <c r="A19" s="131"/>
      <c r="B19" s="133" t="s">
        <v>588</v>
      </c>
      <c r="C19" s="63"/>
      <c r="D19" s="64" t="s">
        <v>382</v>
      </c>
      <c r="E19" s="61" t="s">
        <v>17</v>
      </c>
      <c r="F19" s="187">
        <v>1</v>
      </c>
      <c r="G19" s="188"/>
      <c r="H19" s="145">
        <f t="shared" si="0"/>
        <v>0</v>
      </c>
      <c r="I19" s="132"/>
    </row>
    <row r="20" spans="1:10" s="102" customFormat="1" ht="29" customHeight="1" x14ac:dyDescent="0.2">
      <c r="A20" s="131"/>
      <c r="B20" s="133" t="s">
        <v>589</v>
      </c>
      <c r="C20" s="63"/>
      <c r="D20" s="64" t="s">
        <v>386</v>
      </c>
      <c r="E20" s="61" t="s">
        <v>17</v>
      </c>
      <c r="F20" s="187">
        <v>1</v>
      </c>
      <c r="G20" s="188"/>
      <c r="H20" s="145">
        <f t="shared" si="0"/>
        <v>0</v>
      </c>
      <c r="I20" s="132"/>
    </row>
    <row r="21" spans="1:10" s="102" customFormat="1" ht="29" customHeight="1" x14ac:dyDescent="0.2">
      <c r="A21" s="131"/>
      <c r="B21" s="133" t="s">
        <v>590</v>
      </c>
      <c r="C21" s="63"/>
      <c r="D21" s="64" t="s">
        <v>387</v>
      </c>
      <c r="E21" s="61" t="s">
        <v>17</v>
      </c>
      <c r="F21" s="187">
        <v>1</v>
      </c>
      <c r="G21" s="188"/>
      <c r="H21" s="145">
        <f t="shared" si="0"/>
        <v>0</v>
      </c>
      <c r="I21" s="132"/>
    </row>
    <row r="22" spans="1:10" s="102" customFormat="1" ht="48" customHeight="1" x14ac:dyDescent="0.2">
      <c r="A22" s="131"/>
      <c r="B22" s="133" t="s">
        <v>591</v>
      </c>
      <c r="C22" s="63"/>
      <c r="D22" s="64" t="s">
        <v>388</v>
      </c>
      <c r="E22" s="61" t="s">
        <v>17</v>
      </c>
      <c r="F22" s="187">
        <v>1</v>
      </c>
      <c r="G22" s="188"/>
      <c r="H22" s="145">
        <f t="shared" si="0"/>
        <v>0</v>
      </c>
      <c r="I22" s="132"/>
    </row>
    <row r="23" spans="1:10" s="102" customFormat="1" ht="48" customHeight="1" x14ac:dyDescent="0.2">
      <c r="A23" s="131"/>
      <c r="B23" s="133" t="s">
        <v>592</v>
      </c>
      <c r="C23" s="63"/>
      <c r="D23" s="64" t="s">
        <v>396</v>
      </c>
      <c r="E23" s="61" t="s">
        <v>17</v>
      </c>
      <c r="F23" s="187">
        <v>1</v>
      </c>
      <c r="G23" s="188"/>
      <c r="H23" s="145">
        <f t="shared" si="0"/>
        <v>0</v>
      </c>
      <c r="I23" s="132"/>
    </row>
    <row r="24" spans="1:10" s="102" customFormat="1" ht="18.75" customHeight="1" x14ac:dyDescent="0.2">
      <c r="A24" s="131"/>
      <c r="B24" s="133"/>
      <c r="C24" s="141"/>
      <c r="D24" s="142"/>
      <c r="E24" s="141"/>
      <c r="F24" s="143"/>
      <c r="G24" s="144"/>
      <c r="H24" s="145"/>
      <c r="I24" s="132"/>
    </row>
    <row r="25" spans="1:10" s="102" customFormat="1" ht="18.75" customHeight="1" x14ac:dyDescent="0.2">
      <c r="A25" s="131"/>
      <c r="B25" s="587" t="s">
        <v>245</v>
      </c>
      <c r="C25" s="588"/>
      <c r="D25" s="588"/>
      <c r="E25" s="588"/>
      <c r="F25" s="588"/>
      <c r="G25" s="589"/>
      <c r="H25" s="140">
        <f>SUM(H17:H24)</f>
        <v>0</v>
      </c>
      <c r="I25" s="132"/>
    </row>
    <row r="26" spans="1:10" s="102" customFormat="1" ht="18.75" customHeight="1" thickBot="1" x14ac:dyDescent="0.25">
      <c r="A26" s="131"/>
      <c r="B26" s="593" t="s">
        <v>532</v>
      </c>
      <c r="C26" s="594"/>
      <c r="D26" s="594"/>
      <c r="E26" s="594"/>
      <c r="F26" s="594"/>
      <c r="G26" s="595"/>
      <c r="H26" s="386">
        <f>H15+H25</f>
        <v>0</v>
      </c>
      <c r="I26" s="132"/>
    </row>
    <row r="27" spans="1:10" s="102" customFormat="1" ht="18.75" customHeight="1" thickBot="1" x14ac:dyDescent="0.25">
      <c r="A27" s="131"/>
      <c r="B27" s="590" t="s">
        <v>531</v>
      </c>
      <c r="C27" s="591"/>
      <c r="D27" s="592"/>
      <c r="E27" s="387" t="s">
        <v>17</v>
      </c>
      <c r="F27" s="388">
        <f>H26</f>
        <v>0</v>
      </c>
      <c r="G27" s="389" t="s">
        <v>593</v>
      </c>
      <c r="H27" s="390">
        <f>H26</f>
        <v>0</v>
      </c>
      <c r="I27" s="132"/>
    </row>
    <row r="28" spans="1:10" ht="15" thickBot="1" x14ac:dyDescent="0.2">
      <c r="A28" s="146"/>
      <c r="B28" s="127"/>
      <c r="C28" s="127"/>
      <c r="D28" s="127"/>
      <c r="E28" s="127"/>
      <c r="F28" s="127"/>
      <c r="G28" s="127"/>
      <c r="H28" s="127"/>
      <c r="I28" s="147"/>
    </row>
    <row r="29" spans="1:10" s="128" customFormat="1" ht="16.5" customHeight="1" x14ac:dyDescent="0.2">
      <c r="A29" s="148"/>
      <c r="B29" s="616" t="s">
        <v>249</v>
      </c>
      <c r="C29" s="617"/>
      <c r="D29" s="617"/>
      <c r="E29" s="617"/>
      <c r="F29" s="617"/>
      <c r="G29" s="617"/>
      <c r="H29" s="618"/>
      <c r="I29" s="149"/>
      <c r="J29" s="152"/>
    </row>
    <row r="30" spans="1:10" s="128" customFormat="1" ht="10" customHeight="1" thickBot="1" x14ac:dyDescent="0.25">
      <c r="A30" s="148"/>
      <c r="B30" s="606"/>
      <c r="C30" s="600"/>
      <c r="D30" s="600"/>
      <c r="E30" s="600"/>
      <c r="F30" s="600"/>
      <c r="G30" s="600"/>
      <c r="H30" s="607"/>
      <c r="I30" s="150"/>
      <c r="J30" s="152"/>
    </row>
    <row r="31" spans="1:10" s="8" customFormat="1" ht="18.75" customHeight="1" x14ac:dyDescent="0.2">
      <c r="A31" s="131"/>
      <c r="B31" s="585" t="s">
        <v>4</v>
      </c>
      <c r="C31" s="598" t="s">
        <v>66</v>
      </c>
      <c r="D31" s="574" t="s">
        <v>0</v>
      </c>
      <c r="E31" s="574" t="s">
        <v>2</v>
      </c>
      <c r="F31" s="550" t="s">
        <v>3</v>
      </c>
      <c r="G31" s="574" t="s">
        <v>5</v>
      </c>
      <c r="H31" s="577" t="s">
        <v>6</v>
      </c>
      <c r="I31" s="132"/>
      <c r="J31" s="102"/>
    </row>
    <row r="32" spans="1:10" s="8" customFormat="1" ht="18.75" customHeight="1" x14ac:dyDescent="0.2">
      <c r="A32" s="131"/>
      <c r="B32" s="597"/>
      <c r="C32" s="599"/>
      <c r="D32" s="599"/>
      <c r="E32" s="599"/>
      <c r="F32" s="601"/>
      <c r="G32" s="599"/>
      <c r="H32" s="602"/>
      <c r="I32" s="132"/>
      <c r="J32" s="102"/>
    </row>
    <row r="33" spans="1:10" s="8" customFormat="1" ht="18.75" customHeight="1" x14ac:dyDescent="0.2">
      <c r="A33" s="131"/>
      <c r="B33" s="587" t="s">
        <v>404</v>
      </c>
      <c r="C33" s="588"/>
      <c r="D33" s="588"/>
      <c r="E33" s="588"/>
      <c r="F33" s="588"/>
      <c r="G33" s="588"/>
      <c r="H33" s="603"/>
      <c r="I33" s="132"/>
      <c r="J33" s="102"/>
    </row>
    <row r="34" spans="1:10" s="8" customFormat="1" ht="28" customHeight="1" x14ac:dyDescent="0.2">
      <c r="A34" s="131"/>
      <c r="B34" s="133" t="s">
        <v>14</v>
      </c>
      <c r="C34" s="134"/>
      <c r="D34" s="135" t="s">
        <v>530</v>
      </c>
      <c r="E34" s="61" t="s">
        <v>17</v>
      </c>
      <c r="F34" s="136">
        <v>1</v>
      </c>
      <c r="G34" s="137"/>
      <c r="H34" s="138">
        <f>ROUND(F34*G34,2)</f>
        <v>0</v>
      </c>
      <c r="I34" s="132"/>
      <c r="J34" s="102"/>
    </row>
    <row r="35" spans="1:10" s="8" customFormat="1" ht="28" customHeight="1" x14ac:dyDescent="0.2">
      <c r="A35" s="131"/>
      <c r="B35" s="133" t="s">
        <v>16</v>
      </c>
      <c r="C35" s="253"/>
      <c r="D35" s="135" t="s">
        <v>379</v>
      </c>
      <c r="E35" s="61" t="s">
        <v>7</v>
      </c>
      <c r="F35" s="136">
        <v>30</v>
      </c>
      <c r="G35" s="137"/>
      <c r="H35" s="138">
        <f>ROUND(F35*G35,2)/100</f>
        <v>0</v>
      </c>
      <c r="I35" s="132"/>
      <c r="J35" s="102"/>
    </row>
    <row r="36" spans="1:10" s="8" customFormat="1" ht="44" customHeight="1" x14ac:dyDescent="0.2">
      <c r="A36" s="131"/>
      <c r="B36" s="133" t="s">
        <v>19</v>
      </c>
      <c r="C36" s="253"/>
      <c r="D36" s="135" t="s">
        <v>540</v>
      </c>
      <c r="E36" s="61" t="s">
        <v>7</v>
      </c>
      <c r="F36" s="385">
        <v>0.2</v>
      </c>
      <c r="G36" s="137"/>
      <c r="H36" s="138">
        <f>(ROUND(F36*G36,2)/220)</f>
        <v>0</v>
      </c>
      <c r="I36" s="132"/>
      <c r="J36" s="102"/>
    </row>
    <row r="37" spans="1:10" s="8" customFormat="1" ht="26" customHeight="1" x14ac:dyDescent="0.2">
      <c r="A37" s="131"/>
      <c r="B37" s="133" t="s">
        <v>22</v>
      </c>
      <c r="C37" s="253"/>
      <c r="D37" s="139" t="s">
        <v>539</v>
      </c>
      <c r="E37" s="61" t="s">
        <v>537</v>
      </c>
      <c r="F37" s="136">
        <v>126.15</v>
      </c>
      <c r="G37" s="137"/>
      <c r="H37" s="138">
        <f>ROUND(F37*G37,2)</f>
        <v>0</v>
      </c>
      <c r="I37" s="132"/>
      <c r="J37" s="102"/>
    </row>
    <row r="38" spans="1:10" s="8" customFormat="1" ht="18.75" customHeight="1" x14ac:dyDescent="0.2">
      <c r="A38" s="131"/>
      <c r="B38" s="133"/>
      <c r="C38" s="252"/>
      <c r="D38" s="135"/>
      <c r="E38" s="61"/>
      <c r="F38" s="136"/>
      <c r="G38" s="137"/>
      <c r="H38" s="138"/>
      <c r="I38" s="132"/>
      <c r="J38" s="102"/>
    </row>
    <row r="39" spans="1:10" s="8" customFormat="1" ht="18.75" customHeight="1" x14ac:dyDescent="0.2">
      <c r="A39" s="131"/>
      <c r="B39" s="587" t="s">
        <v>578</v>
      </c>
      <c r="C39" s="588"/>
      <c r="D39" s="588"/>
      <c r="E39" s="588"/>
      <c r="F39" s="588"/>
      <c r="G39" s="589"/>
      <c r="H39" s="140">
        <f>H34+H35+H37</f>
        <v>0</v>
      </c>
      <c r="I39" s="132"/>
      <c r="J39" s="102"/>
    </row>
    <row r="40" spans="1:10" s="8" customFormat="1" ht="18.75" customHeight="1" x14ac:dyDescent="0.2">
      <c r="A40" s="131"/>
      <c r="B40" s="587" t="s">
        <v>109</v>
      </c>
      <c r="C40" s="588"/>
      <c r="D40" s="588"/>
      <c r="E40" s="588"/>
      <c r="F40" s="588"/>
      <c r="G40" s="588"/>
      <c r="H40" s="603"/>
      <c r="I40" s="132"/>
      <c r="J40" s="102"/>
    </row>
    <row r="41" spans="1:10" s="8" customFormat="1" ht="18.75" customHeight="1" x14ac:dyDescent="0.2">
      <c r="A41" s="131"/>
      <c r="B41" s="133" t="s">
        <v>8</v>
      </c>
      <c r="C41" s="141"/>
      <c r="D41" s="142" t="s">
        <v>244</v>
      </c>
      <c r="E41" s="61" t="s">
        <v>17</v>
      </c>
      <c r="F41" s="143"/>
      <c r="G41" s="144"/>
      <c r="H41" s="145">
        <f>H25</f>
        <v>0</v>
      </c>
      <c r="I41" s="132"/>
      <c r="J41" s="102"/>
    </row>
    <row r="42" spans="1:10" s="8" customFormat="1" ht="18.75" customHeight="1" x14ac:dyDescent="0.2">
      <c r="A42" s="131"/>
      <c r="B42" s="133"/>
      <c r="C42" s="141"/>
      <c r="D42" s="142"/>
      <c r="E42" s="141"/>
      <c r="F42" s="143"/>
      <c r="G42" s="144"/>
      <c r="H42" s="145"/>
      <c r="I42" s="132"/>
      <c r="J42" s="102"/>
    </row>
    <row r="43" spans="1:10" s="8" customFormat="1" ht="18.75" customHeight="1" x14ac:dyDescent="0.2">
      <c r="A43" s="131"/>
      <c r="B43" s="587" t="s">
        <v>110</v>
      </c>
      <c r="C43" s="588"/>
      <c r="D43" s="588"/>
      <c r="E43" s="588"/>
      <c r="F43" s="588"/>
      <c r="G43" s="589"/>
      <c r="H43" s="140">
        <f>SUM(H41:H42)</f>
        <v>0</v>
      </c>
      <c r="I43" s="132"/>
      <c r="J43" s="102"/>
    </row>
    <row r="44" spans="1:10" s="8" customFormat="1" ht="18.75" customHeight="1" thickBot="1" x14ac:dyDescent="0.25">
      <c r="A44" s="131"/>
      <c r="B44" s="593" t="s">
        <v>532</v>
      </c>
      <c r="C44" s="594"/>
      <c r="D44" s="594"/>
      <c r="E44" s="594"/>
      <c r="F44" s="594"/>
      <c r="G44" s="595"/>
      <c r="H44" s="386">
        <f>H39+H43</f>
        <v>0</v>
      </c>
      <c r="I44" s="132"/>
      <c r="J44" s="102"/>
    </row>
    <row r="45" spans="1:10" s="8" customFormat="1" ht="18.75" customHeight="1" thickBot="1" x14ac:dyDescent="0.25">
      <c r="A45" s="131"/>
      <c r="B45" s="590" t="s">
        <v>534</v>
      </c>
      <c r="C45" s="591"/>
      <c r="D45" s="592"/>
      <c r="E45" s="387" t="s">
        <v>17</v>
      </c>
      <c r="F45" s="388">
        <f>H44</f>
        <v>0</v>
      </c>
      <c r="G45" s="389" t="s">
        <v>593</v>
      </c>
      <c r="H45" s="390">
        <f>H44</f>
        <v>0</v>
      </c>
      <c r="I45" s="132"/>
      <c r="J45" s="102"/>
    </row>
    <row r="46" spans="1:10" ht="15" thickBot="1" x14ac:dyDescent="0.2">
      <c r="A46" s="146"/>
      <c r="B46" s="127"/>
      <c r="C46" s="127"/>
      <c r="D46" s="127"/>
      <c r="E46" s="127"/>
      <c r="F46" s="127"/>
      <c r="G46" s="127"/>
      <c r="H46" s="127"/>
      <c r="I46" s="147"/>
    </row>
    <row r="47" spans="1:10" s="128" customFormat="1" ht="14.25" customHeight="1" x14ac:dyDescent="0.2">
      <c r="A47" s="579" t="s">
        <v>563</v>
      </c>
      <c r="B47" s="580"/>
      <c r="C47" s="580"/>
      <c r="D47" s="580"/>
      <c r="E47" s="580"/>
      <c r="F47" s="580"/>
      <c r="G47" s="580"/>
      <c r="H47" s="580"/>
      <c r="I47" s="581"/>
      <c r="J47" s="152"/>
    </row>
    <row r="48" spans="1:10" s="128" customFormat="1" ht="12.75" customHeight="1" thickBot="1" x14ac:dyDescent="0.25">
      <c r="A48" s="582"/>
      <c r="B48" s="583"/>
      <c r="C48" s="583"/>
      <c r="D48" s="583"/>
      <c r="E48" s="583"/>
      <c r="F48" s="583"/>
      <c r="G48" s="583"/>
      <c r="H48" s="583"/>
      <c r="I48" s="584"/>
      <c r="J48" s="152"/>
    </row>
    <row r="49" spans="1:10" s="8" customFormat="1" ht="18.75" customHeight="1" x14ac:dyDescent="0.2">
      <c r="A49" s="129"/>
      <c r="B49" s="585" t="s">
        <v>4</v>
      </c>
      <c r="C49" s="574" t="s">
        <v>66</v>
      </c>
      <c r="D49" s="574" t="s">
        <v>0</v>
      </c>
      <c r="E49" s="574" t="s">
        <v>2</v>
      </c>
      <c r="F49" s="576" t="s">
        <v>3</v>
      </c>
      <c r="G49" s="574" t="s">
        <v>5</v>
      </c>
      <c r="H49" s="577" t="s">
        <v>6</v>
      </c>
      <c r="I49" s="130"/>
      <c r="J49" s="102"/>
    </row>
    <row r="50" spans="1:10" s="8" customFormat="1" ht="18.75" customHeight="1" x14ac:dyDescent="0.2">
      <c r="A50" s="131"/>
      <c r="B50" s="586"/>
      <c r="C50" s="575"/>
      <c r="D50" s="575"/>
      <c r="E50" s="575"/>
      <c r="F50" s="540"/>
      <c r="G50" s="575"/>
      <c r="H50" s="578"/>
      <c r="I50" s="132"/>
      <c r="J50" s="102"/>
    </row>
    <row r="51" spans="1:10" s="8" customFormat="1" ht="18.75" customHeight="1" x14ac:dyDescent="0.2">
      <c r="A51" s="131"/>
      <c r="B51" s="571" t="s">
        <v>564</v>
      </c>
      <c r="C51" s="572"/>
      <c r="D51" s="572"/>
      <c r="E51" s="572"/>
      <c r="F51" s="572"/>
      <c r="G51" s="572"/>
      <c r="H51" s="573"/>
      <c r="I51" s="132"/>
      <c r="J51" s="102"/>
    </row>
    <row r="52" spans="1:10" s="8" customFormat="1" ht="45" customHeight="1" x14ac:dyDescent="0.2">
      <c r="A52" s="131"/>
      <c r="B52" s="133" t="s">
        <v>14</v>
      </c>
      <c r="C52" s="61"/>
      <c r="D52" s="135" t="s">
        <v>565</v>
      </c>
      <c r="E52" s="61" t="s">
        <v>94</v>
      </c>
      <c r="F52" s="136">
        <v>1</v>
      </c>
      <c r="G52" s="137">
        <f>H15/220</f>
        <v>0</v>
      </c>
      <c r="H52" s="138">
        <f>F52*G52</f>
        <v>0</v>
      </c>
      <c r="I52" s="132"/>
      <c r="J52" s="102"/>
    </row>
    <row r="53" spans="1:10" s="367" customFormat="1" ht="45" customHeight="1" x14ac:dyDescent="0.2">
      <c r="A53" s="131"/>
      <c r="B53" s="133" t="s">
        <v>16</v>
      </c>
      <c r="C53" s="61"/>
      <c r="D53" s="135" t="s">
        <v>572</v>
      </c>
      <c r="E53" s="61" t="s">
        <v>94</v>
      </c>
      <c r="F53" s="136">
        <v>1</v>
      </c>
      <c r="G53" s="137">
        <f>G52+(G52/1.4654)</f>
        <v>0</v>
      </c>
      <c r="H53" s="138">
        <f>F53*G53</f>
        <v>0</v>
      </c>
      <c r="I53" s="132"/>
      <c r="J53" s="368"/>
    </row>
    <row r="54" spans="1:10" s="367" customFormat="1" ht="45" customHeight="1" thickBot="1" x14ac:dyDescent="0.25">
      <c r="A54" s="371"/>
      <c r="B54" s="372" t="s">
        <v>19</v>
      </c>
      <c r="C54" s="374"/>
      <c r="D54" s="373" t="s">
        <v>579</v>
      </c>
      <c r="E54" s="374" t="s">
        <v>94</v>
      </c>
      <c r="F54" s="375">
        <v>1</v>
      </c>
      <c r="G54" s="376">
        <f>H53+H36</f>
        <v>0</v>
      </c>
      <c r="H54" s="377">
        <f>F54*G54</f>
        <v>0</v>
      </c>
      <c r="I54" s="378"/>
      <c r="J54" s="368"/>
    </row>
    <row r="55" spans="1:10" s="127" customFormat="1" ht="15" thickBot="1" x14ac:dyDescent="0.2">
      <c r="A55" s="153"/>
      <c r="B55" s="153"/>
      <c r="C55" s="153"/>
      <c r="D55" s="153"/>
      <c r="E55" s="153"/>
      <c r="F55" s="153"/>
      <c r="G55" s="153"/>
      <c r="H55" s="153"/>
      <c r="I55" s="153"/>
    </row>
    <row r="56" spans="1:10" s="127" customFormat="1" ht="15" thickBot="1" x14ac:dyDescent="0.2">
      <c r="A56" s="615"/>
      <c r="B56" s="615"/>
      <c r="C56" s="615"/>
      <c r="D56" s="615"/>
      <c r="E56" s="615"/>
      <c r="F56" s="615"/>
      <c r="G56" s="615"/>
      <c r="H56" s="615"/>
      <c r="I56" s="615"/>
    </row>
    <row r="57" spans="1:10" s="128" customFormat="1" ht="14.25" customHeight="1" x14ac:dyDescent="0.2">
      <c r="A57" s="579" t="s">
        <v>562</v>
      </c>
      <c r="B57" s="580"/>
      <c r="C57" s="580"/>
      <c r="D57" s="580"/>
      <c r="E57" s="580"/>
      <c r="F57" s="580"/>
      <c r="G57" s="580"/>
      <c r="H57" s="580"/>
      <c r="I57" s="581"/>
      <c r="J57" s="152"/>
    </row>
    <row r="58" spans="1:10" s="128" customFormat="1" ht="12.75" customHeight="1" thickBot="1" x14ac:dyDescent="0.25">
      <c r="A58" s="608"/>
      <c r="B58" s="609"/>
      <c r="C58" s="609"/>
      <c r="D58" s="609"/>
      <c r="E58" s="609"/>
      <c r="F58" s="609"/>
      <c r="G58" s="609"/>
      <c r="H58" s="609"/>
      <c r="I58" s="610"/>
      <c r="J58" s="152"/>
    </row>
    <row r="59" spans="1:10" s="128" customFormat="1" ht="18" customHeight="1" x14ac:dyDescent="0.2">
      <c r="A59" s="148"/>
      <c r="B59" s="611" t="s">
        <v>248</v>
      </c>
      <c r="C59" s="611"/>
      <c r="D59" s="611"/>
      <c r="E59" s="611"/>
      <c r="F59" s="611"/>
      <c r="G59" s="611"/>
      <c r="H59" s="611"/>
      <c r="I59" s="274"/>
      <c r="J59" s="152"/>
    </row>
    <row r="60" spans="1:10" s="128" customFormat="1" ht="10" customHeight="1" thickBot="1" x14ac:dyDescent="0.25">
      <c r="A60" s="273"/>
      <c r="B60" s="600"/>
      <c r="C60" s="600"/>
      <c r="D60" s="600"/>
      <c r="E60" s="600"/>
      <c r="F60" s="600"/>
      <c r="G60" s="600"/>
      <c r="H60" s="600"/>
      <c r="I60" s="275"/>
      <c r="J60" s="152"/>
    </row>
    <row r="61" spans="1:10" s="8" customFormat="1" ht="18.75" customHeight="1" x14ac:dyDescent="0.2">
      <c r="A61" s="131"/>
      <c r="B61" s="585" t="s">
        <v>4</v>
      </c>
      <c r="C61" s="598" t="s">
        <v>66</v>
      </c>
      <c r="D61" s="574" t="s">
        <v>0</v>
      </c>
      <c r="E61" s="574" t="s">
        <v>2</v>
      </c>
      <c r="F61" s="550" t="s">
        <v>3</v>
      </c>
      <c r="G61" s="574" t="s">
        <v>5</v>
      </c>
      <c r="H61" s="577" t="s">
        <v>6</v>
      </c>
      <c r="I61" s="132"/>
      <c r="J61" s="102"/>
    </row>
    <row r="62" spans="1:10" s="8" customFormat="1" ht="18.75" customHeight="1" x14ac:dyDescent="0.2">
      <c r="A62" s="131"/>
      <c r="B62" s="597"/>
      <c r="C62" s="599"/>
      <c r="D62" s="599"/>
      <c r="E62" s="599"/>
      <c r="F62" s="601"/>
      <c r="G62" s="599"/>
      <c r="H62" s="602"/>
      <c r="I62" s="132"/>
      <c r="J62" s="102"/>
    </row>
    <row r="63" spans="1:10" s="8" customFormat="1" ht="18.75" customHeight="1" x14ac:dyDescent="0.2">
      <c r="A63" s="131"/>
      <c r="B63" s="587" t="s">
        <v>404</v>
      </c>
      <c r="C63" s="588"/>
      <c r="D63" s="588"/>
      <c r="E63" s="588"/>
      <c r="F63" s="588"/>
      <c r="G63" s="588"/>
      <c r="H63" s="603"/>
      <c r="I63" s="132"/>
      <c r="J63" s="102"/>
    </row>
    <row r="64" spans="1:10" s="8" customFormat="1" ht="31" customHeight="1" x14ac:dyDescent="0.2">
      <c r="A64" s="131"/>
      <c r="B64" s="133" t="s">
        <v>14</v>
      </c>
      <c r="C64" s="134"/>
      <c r="D64" s="135" t="s">
        <v>533</v>
      </c>
      <c r="E64" s="61" t="s">
        <v>17</v>
      </c>
      <c r="F64" s="136">
        <v>1</v>
      </c>
      <c r="G64" s="137"/>
      <c r="H64" s="138">
        <f>ROUND(F64*G64,2)</f>
        <v>0</v>
      </c>
      <c r="I64" s="132"/>
      <c r="J64" s="102"/>
    </row>
    <row r="65" spans="1:10" s="8" customFormat="1" ht="18.75" customHeight="1" x14ac:dyDescent="0.2">
      <c r="A65" s="131"/>
      <c r="B65" s="133" t="s">
        <v>16</v>
      </c>
      <c r="C65" s="253"/>
      <c r="D65" s="135" t="s">
        <v>379</v>
      </c>
      <c r="E65" s="61" t="s">
        <v>7</v>
      </c>
      <c r="F65" s="136">
        <v>30</v>
      </c>
      <c r="G65" s="137">
        <f>G64/1.4658</f>
        <v>0</v>
      </c>
      <c r="H65" s="138">
        <f>ROUND(F65*G65,2)/100</f>
        <v>0</v>
      </c>
      <c r="I65" s="132"/>
      <c r="J65" s="102"/>
    </row>
    <row r="66" spans="1:10" s="8" customFormat="1" ht="18.75" customHeight="1" x14ac:dyDescent="0.2">
      <c r="A66" s="131"/>
      <c r="B66" s="133"/>
      <c r="C66" s="254"/>
      <c r="D66" s="139"/>
      <c r="E66" s="61"/>
      <c r="F66" s="136"/>
      <c r="G66" s="137"/>
      <c r="H66" s="138"/>
      <c r="I66" s="132"/>
      <c r="J66" s="102"/>
    </row>
    <row r="67" spans="1:10" s="8" customFormat="1" ht="18.75" customHeight="1" x14ac:dyDescent="0.2">
      <c r="A67" s="131"/>
      <c r="B67" s="587" t="s">
        <v>405</v>
      </c>
      <c r="C67" s="588"/>
      <c r="D67" s="588"/>
      <c r="E67" s="588"/>
      <c r="F67" s="588"/>
      <c r="G67" s="589"/>
      <c r="H67" s="140">
        <f>SUM(H64:H66)</f>
        <v>0</v>
      </c>
      <c r="I67" s="132"/>
      <c r="J67" s="102"/>
    </row>
    <row r="68" spans="1:10" s="8" customFormat="1" ht="18.75" customHeight="1" x14ac:dyDescent="0.2">
      <c r="A68" s="131"/>
      <c r="B68" s="587" t="s">
        <v>109</v>
      </c>
      <c r="C68" s="588"/>
      <c r="D68" s="588"/>
      <c r="E68" s="588"/>
      <c r="F68" s="588"/>
      <c r="G68" s="588"/>
      <c r="H68" s="603"/>
      <c r="I68" s="132"/>
      <c r="J68" s="102"/>
    </row>
    <row r="69" spans="1:10" s="102" customFormat="1" ht="20" customHeight="1" x14ac:dyDescent="0.2">
      <c r="A69" s="131"/>
      <c r="B69" s="133" t="s">
        <v>8</v>
      </c>
      <c r="C69" s="65"/>
      <c r="D69" s="64" t="s">
        <v>400</v>
      </c>
      <c r="E69" s="61" t="s">
        <v>17</v>
      </c>
      <c r="F69" s="187">
        <v>1</v>
      </c>
      <c r="G69" s="188"/>
      <c r="H69" s="145">
        <f>ROUND(F69*G69,2)</f>
        <v>0</v>
      </c>
      <c r="I69" s="132"/>
    </row>
    <row r="70" spans="1:10" s="102" customFormat="1" ht="29" customHeight="1" x14ac:dyDescent="0.2">
      <c r="A70" s="131"/>
      <c r="B70" s="133" t="s">
        <v>255</v>
      </c>
      <c r="C70" s="65"/>
      <c r="D70" s="64" t="s">
        <v>401</v>
      </c>
      <c r="E70" s="61" t="s">
        <v>17</v>
      </c>
      <c r="F70" s="187">
        <v>1</v>
      </c>
      <c r="G70" s="188"/>
      <c r="H70" s="145">
        <f t="shared" ref="H70:H75" si="1">ROUND(F70*G70,2)</f>
        <v>0</v>
      </c>
      <c r="I70" s="132"/>
    </row>
    <row r="71" spans="1:10" s="102" customFormat="1" ht="20" customHeight="1" x14ac:dyDescent="0.2">
      <c r="A71" s="131"/>
      <c r="B71" s="133" t="s">
        <v>588</v>
      </c>
      <c r="C71" s="65"/>
      <c r="D71" s="64" t="s">
        <v>381</v>
      </c>
      <c r="E71" s="61" t="s">
        <v>17</v>
      </c>
      <c r="F71" s="187">
        <v>1</v>
      </c>
      <c r="G71" s="188"/>
      <c r="H71" s="145">
        <f t="shared" si="1"/>
        <v>0</v>
      </c>
      <c r="I71" s="132"/>
    </row>
    <row r="72" spans="1:10" s="102" customFormat="1" ht="20" customHeight="1" x14ac:dyDescent="0.2">
      <c r="A72" s="131"/>
      <c r="B72" s="133" t="s">
        <v>589</v>
      </c>
      <c r="C72" s="65"/>
      <c r="D72" s="64" t="s">
        <v>382</v>
      </c>
      <c r="E72" s="61" t="s">
        <v>17</v>
      </c>
      <c r="F72" s="187">
        <v>1</v>
      </c>
      <c r="G72" s="188"/>
      <c r="H72" s="145">
        <f t="shared" si="1"/>
        <v>0</v>
      </c>
      <c r="I72" s="132"/>
    </row>
    <row r="73" spans="1:10" s="102" customFormat="1" ht="48" customHeight="1" x14ac:dyDescent="0.2">
      <c r="A73" s="131"/>
      <c r="B73" s="133" t="s">
        <v>590</v>
      </c>
      <c r="C73" s="65"/>
      <c r="D73" s="64" t="s">
        <v>320</v>
      </c>
      <c r="E73" s="61" t="s">
        <v>17</v>
      </c>
      <c r="F73" s="187">
        <v>1</v>
      </c>
      <c r="G73" s="188"/>
      <c r="H73" s="145">
        <f t="shared" si="1"/>
        <v>0</v>
      </c>
      <c r="I73" s="132"/>
    </row>
    <row r="74" spans="1:10" s="102" customFormat="1" ht="48" customHeight="1" x14ac:dyDescent="0.2">
      <c r="A74" s="131"/>
      <c r="B74" s="133" t="s">
        <v>591</v>
      </c>
      <c r="C74" s="65"/>
      <c r="D74" s="64" t="s">
        <v>395</v>
      </c>
      <c r="E74" s="61" t="s">
        <v>17</v>
      </c>
      <c r="F74" s="187">
        <v>1</v>
      </c>
      <c r="G74" s="188"/>
      <c r="H74" s="145">
        <f t="shared" si="1"/>
        <v>0</v>
      </c>
      <c r="I74" s="132"/>
    </row>
    <row r="75" spans="1:10" s="102" customFormat="1" ht="48" customHeight="1" x14ac:dyDescent="0.2">
      <c r="A75" s="131"/>
      <c r="B75" s="133" t="s">
        <v>592</v>
      </c>
      <c r="C75" s="65"/>
      <c r="D75" s="64" t="s">
        <v>402</v>
      </c>
      <c r="E75" s="61" t="s">
        <v>17</v>
      </c>
      <c r="F75" s="187">
        <v>1</v>
      </c>
      <c r="G75" s="188"/>
      <c r="H75" s="145">
        <f t="shared" si="1"/>
        <v>0</v>
      </c>
      <c r="I75" s="132"/>
    </row>
    <row r="76" spans="1:10" s="102" customFormat="1" ht="18.75" customHeight="1" x14ac:dyDescent="0.2">
      <c r="A76" s="131"/>
      <c r="B76" s="454"/>
      <c r="C76" s="141"/>
      <c r="D76" s="142"/>
      <c r="E76" s="61"/>
      <c r="F76" s="143"/>
      <c r="G76" s="144"/>
      <c r="H76" s="145"/>
      <c r="I76" s="132"/>
    </row>
    <row r="77" spans="1:10" s="102" customFormat="1" ht="18.75" customHeight="1" x14ac:dyDescent="0.2">
      <c r="A77" s="131"/>
      <c r="B77" s="571" t="s">
        <v>110</v>
      </c>
      <c r="C77" s="572"/>
      <c r="D77" s="572"/>
      <c r="E77" s="572"/>
      <c r="F77" s="572"/>
      <c r="G77" s="572"/>
      <c r="H77" s="140">
        <f>SUM(H69:H76)</f>
        <v>0</v>
      </c>
      <c r="I77" s="132"/>
    </row>
    <row r="78" spans="1:10" s="102" customFormat="1" ht="18.75" customHeight="1" thickBot="1" x14ac:dyDescent="0.25">
      <c r="A78" s="131"/>
      <c r="B78" s="613" t="s">
        <v>532</v>
      </c>
      <c r="C78" s="614"/>
      <c r="D78" s="614"/>
      <c r="E78" s="614"/>
      <c r="F78" s="614"/>
      <c r="G78" s="614"/>
      <c r="H78" s="386">
        <f>H67+H77</f>
        <v>0</v>
      </c>
      <c r="I78" s="132"/>
    </row>
    <row r="79" spans="1:10" s="102" customFormat="1" ht="18.75" customHeight="1" thickBot="1" x14ac:dyDescent="0.25">
      <c r="A79" s="131"/>
      <c r="B79" s="604" t="s">
        <v>531</v>
      </c>
      <c r="C79" s="605"/>
      <c r="D79" s="605"/>
      <c r="E79" s="453" t="s">
        <v>17</v>
      </c>
      <c r="F79" s="414">
        <f>H78</f>
        <v>0</v>
      </c>
      <c r="G79" s="389" t="s">
        <v>593</v>
      </c>
      <c r="H79" s="390">
        <f>H78</f>
        <v>0</v>
      </c>
      <c r="I79" s="132"/>
    </row>
    <row r="80" spans="1:10" ht="15" thickBot="1" x14ac:dyDescent="0.2">
      <c r="A80" s="146"/>
      <c r="B80" s="127"/>
      <c r="C80" s="127"/>
      <c r="D80" s="127"/>
      <c r="E80" s="127"/>
      <c r="F80" s="127"/>
      <c r="G80" s="127"/>
      <c r="H80" s="127"/>
      <c r="I80" s="147"/>
    </row>
    <row r="81" spans="1:10" s="128" customFormat="1" ht="16.5" customHeight="1" x14ac:dyDescent="0.2">
      <c r="A81" s="148"/>
      <c r="B81" s="616" t="s">
        <v>249</v>
      </c>
      <c r="C81" s="617"/>
      <c r="D81" s="617"/>
      <c r="E81" s="617"/>
      <c r="F81" s="617"/>
      <c r="G81" s="617"/>
      <c r="H81" s="618"/>
      <c r="I81" s="149"/>
      <c r="J81" s="152"/>
    </row>
    <row r="82" spans="1:10" s="128" customFormat="1" ht="10" customHeight="1" thickBot="1" x14ac:dyDescent="0.25">
      <c r="A82" s="148"/>
      <c r="B82" s="606"/>
      <c r="C82" s="600"/>
      <c r="D82" s="600"/>
      <c r="E82" s="600"/>
      <c r="F82" s="600"/>
      <c r="G82" s="600"/>
      <c r="H82" s="607"/>
      <c r="I82" s="150"/>
      <c r="J82" s="152"/>
    </row>
    <row r="83" spans="1:10" s="8" customFormat="1" ht="18.75" customHeight="1" x14ac:dyDescent="0.2">
      <c r="A83" s="131"/>
      <c r="B83" s="585" t="s">
        <v>4</v>
      </c>
      <c r="C83" s="598" t="s">
        <v>66</v>
      </c>
      <c r="D83" s="574" t="s">
        <v>0</v>
      </c>
      <c r="E83" s="574" t="s">
        <v>2</v>
      </c>
      <c r="F83" s="550" t="s">
        <v>3</v>
      </c>
      <c r="G83" s="574" t="s">
        <v>5</v>
      </c>
      <c r="H83" s="577" t="s">
        <v>6</v>
      </c>
      <c r="I83" s="132"/>
      <c r="J83" s="102"/>
    </row>
    <row r="84" spans="1:10" s="8" customFormat="1" ht="18.75" customHeight="1" x14ac:dyDescent="0.2">
      <c r="A84" s="131"/>
      <c r="B84" s="597"/>
      <c r="C84" s="599"/>
      <c r="D84" s="599"/>
      <c r="E84" s="599"/>
      <c r="F84" s="601"/>
      <c r="G84" s="599"/>
      <c r="H84" s="602"/>
      <c r="I84" s="132"/>
      <c r="J84" s="102"/>
    </row>
    <row r="85" spans="1:10" s="8" customFormat="1" ht="18.75" customHeight="1" x14ac:dyDescent="0.2">
      <c r="A85" s="131"/>
      <c r="B85" s="587" t="s">
        <v>404</v>
      </c>
      <c r="C85" s="588"/>
      <c r="D85" s="588"/>
      <c r="E85" s="588"/>
      <c r="F85" s="588"/>
      <c r="G85" s="588"/>
      <c r="H85" s="603"/>
      <c r="I85" s="132"/>
      <c r="J85" s="102"/>
    </row>
    <row r="86" spans="1:10" s="8" customFormat="1" ht="28" customHeight="1" x14ac:dyDescent="0.2">
      <c r="A86" s="131"/>
      <c r="B86" s="133" t="s">
        <v>14</v>
      </c>
      <c r="C86" s="134"/>
      <c r="D86" s="135" t="s">
        <v>533</v>
      </c>
      <c r="E86" s="61" t="s">
        <v>17</v>
      </c>
      <c r="F86" s="136">
        <v>1</v>
      </c>
      <c r="G86" s="137"/>
      <c r="H86" s="138">
        <f>ROUND(F86*G86,2)</f>
        <v>0</v>
      </c>
      <c r="I86" s="132"/>
      <c r="J86" s="102"/>
    </row>
    <row r="87" spans="1:10" s="8" customFormat="1" ht="28" customHeight="1" x14ac:dyDescent="0.2">
      <c r="A87" s="131"/>
      <c r="B87" s="133" t="s">
        <v>16</v>
      </c>
      <c r="C87" s="253"/>
      <c r="D87" s="135" t="s">
        <v>379</v>
      </c>
      <c r="E87" s="61" t="s">
        <v>7</v>
      </c>
      <c r="F87" s="136">
        <v>30</v>
      </c>
      <c r="G87" s="137">
        <f>G86/1.4658</f>
        <v>0</v>
      </c>
      <c r="H87" s="138">
        <f>ROUND(F87*G87,2)/100</f>
        <v>0</v>
      </c>
      <c r="I87" s="132"/>
      <c r="J87" s="102"/>
    </row>
    <row r="88" spans="1:10" s="8" customFormat="1" ht="44" customHeight="1" x14ac:dyDescent="0.2">
      <c r="A88" s="131"/>
      <c r="B88" s="133" t="s">
        <v>19</v>
      </c>
      <c r="C88" s="253"/>
      <c r="D88" s="135" t="s">
        <v>540</v>
      </c>
      <c r="E88" s="61" t="s">
        <v>7</v>
      </c>
      <c r="F88" s="385">
        <v>0.2</v>
      </c>
      <c r="G88" s="137">
        <f>G86/1.4658</f>
        <v>0</v>
      </c>
      <c r="H88" s="138">
        <f>(ROUND(F88*G88,2)/220)</f>
        <v>0</v>
      </c>
      <c r="I88" s="132"/>
      <c r="J88" s="102"/>
    </row>
    <row r="89" spans="1:10" s="8" customFormat="1" ht="26" customHeight="1" x14ac:dyDescent="0.2">
      <c r="A89" s="131"/>
      <c r="B89" s="133" t="s">
        <v>22</v>
      </c>
      <c r="C89" s="253"/>
      <c r="D89" s="139" t="s">
        <v>539</v>
      </c>
      <c r="E89" s="61" t="s">
        <v>537</v>
      </c>
      <c r="F89" s="136">
        <v>126.15</v>
      </c>
      <c r="G89" s="137">
        <f>H88</f>
        <v>0</v>
      </c>
      <c r="H89" s="138">
        <f>ROUND(F89*G89,2)</f>
        <v>0</v>
      </c>
      <c r="I89" s="132"/>
      <c r="J89" s="102"/>
    </row>
    <row r="90" spans="1:10" s="8" customFormat="1" ht="18.75" customHeight="1" x14ac:dyDescent="0.2">
      <c r="A90" s="131"/>
      <c r="B90" s="133"/>
      <c r="C90" s="254"/>
      <c r="D90" s="139"/>
      <c r="E90" s="61"/>
      <c r="F90" s="136"/>
      <c r="G90" s="137"/>
      <c r="H90" s="138"/>
      <c r="I90" s="132"/>
      <c r="J90" s="102"/>
    </row>
    <row r="91" spans="1:10" s="8" customFormat="1" ht="18.75" customHeight="1" x14ac:dyDescent="0.2">
      <c r="A91" s="131"/>
      <c r="B91" s="587" t="s">
        <v>403</v>
      </c>
      <c r="C91" s="588"/>
      <c r="D91" s="588"/>
      <c r="E91" s="588"/>
      <c r="F91" s="588"/>
      <c r="G91" s="589"/>
      <c r="H91" s="140">
        <f>H86+H87+H89</f>
        <v>0</v>
      </c>
      <c r="I91" s="132"/>
      <c r="J91" s="102"/>
    </row>
    <row r="92" spans="1:10" s="8" customFormat="1" ht="18.75" customHeight="1" x14ac:dyDescent="0.2">
      <c r="A92" s="131"/>
      <c r="B92" s="587" t="s">
        <v>24</v>
      </c>
      <c r="C92" s="588"/>
      <c r="D92" s="588"/>
      <c r="E92" s="588"/>
      <c r="F92" s="588"/>
      <c r="G92" s="588"/>
      <c r="H92" s="603"/>
      <c r="I92" s="132"/>
      <c r="J92" s="102"/>
    </row>
    <row r="93" spans="1:10" s="8" customFormat="1" ht="18.75" customHeight="1" x14ac:dyDescent="0.2">
      <c r="A93" s="131"/>
      <c r="B93" s="133" t="s">
        <v>8</v>
      </c>
      <c r="C93" s="141"/>
      <c r="D93" s="142" t="s">
        <v>244</v>
      </c>
      <c r="E93" s="61" t="s">
        <v>94</v>
      </c>
      <c r="F93" s="143">
        <v>1</v>
      </c>
      <c r="G93" s="144">
        <f>H77</f>
        <v>0</v>
      </c>
      <c r="H93" s="145">
        <f>ROUND(F93*G93,2)</f>
        <v>0</v>
      </c>
      <c r="I93" s="132"/>
      <c r="J93" s="102"/>
    </row>
    <row r="94" spans="1:10" s="8" customFormat="1" ht="18.75" customHeight="1" x14ac:dyDescent="0.2">
      <c r="A94" s="131"/>
      <c r="B94" s="154"/>
      <c r="C94" s="141"/>
      <c r="D94" s="142"/>
      <c r="E94" s="141"/>
      <c r="F94" s="143"/>
      <c r="G94" s="144"/>
      <c r="H94" s="145"/>
      <c r="I94" s="132"/>
      <c r="J94" s="102"/>
    </row>
    <row r="95" spans="1:10" s="8" customFormat="1" ht="18.75" customHeight="1" x14ac:dyDescent="0.2">
      <c r="A95" s="131"/>
      <c r="B95" s="587" t="s">
        <v>110</v>
      </c>
      <c r="C95" s="588"/>
      <c r="D95" s="588"/>
      <c r="E95" s="588"/>
      <c r="F95" s="588"/>
      <c r="G95" s="589"/>
      <c r="H95" s="140">
        <f>SUM(H93:H94)</f>
        <v>0</v>
      </c>
      <c r="I95" s="132"/>
      <c r="J95" s="102"/>
    </row>
    <row r="96" spans="1:10" s="8" customFormat="1" ht="18.75" customHeight="1" thickBot="1" x14ac:dyDescent="0.25">
      <c r="A96" s="131"/>
      <c r="B96" s="593" t="s">
        <v>532</v>
      </c>
      <c r="C96" s="594"/>
      <c r="D96" s="594"/>
      <c r="E96" s="594"/>
      <c r="F96" s="594"/>
      <c r="G96" s="595"/>
      <c r="H96" s="386">
        <f>H91+H95</f>
        <v>0</v>
      </c>
      <c r="I96" s="132"/>
      <c r="J96" s="102"/>
    </row>
    <row r="97" spans="1:10" s="8" customFormat="1" ht="18.75" customHeight="1" thickBot="1" x14ac:dyDescent="0.25">
      <c r="A97" s="131"/>
      <c r="B97" s="590" t="s">
        <v>534</v>
      </c>
      <c r="C97" s="591"/>
      <c r="D97" s="592"/>
      <c r="E97" s="387" t="s">
        <v>17</v>
      </c>
      <c r="F97" s="414">
        <f>H96</f>
        <v>0</v>
      </c>
      <c r="G97" s="389" t="s">
        <v>593</v>
      </c>
      <c r="H97" s="390">
        <f>H96</f>
        <v>0</v>
      </c>
      <c r="I97" s="132"/>
      <c r="J97" s="102"/>
    </row>
    <row r="98" spans="1:10" s="368" customFormat="1" ht="18.75" customHeight="1" thickBot="1" x14ac:dyDescent="0.25">
      <c r="A98" s="131"/>
      <c r="B98" s="379"/>
      <c r="C98" s="379"/>
      <c r="D98" s="379"/>
      <c r="E98" s="379"/>
      <c r="F98" s="380"/>
      <c r="G98" s="381"/>
      <c r="H98" s="382"/>
      <c r="I98" s="132"/>
    </row>
    <row r="99" spans="1:10" s="128" customFormat="1" ht="14.25" customHeight="1" x14ac:dyDescent="0.2">
      <c r="A99" s="579" t="s">
        <v>566</v>
      </c>
      <c r="B99" s="580"/>
      <c r="C99" s="580"/>
      <c r="D99" s="580"/>
      <c r="E99" s="580"/>
      <c r="F99" s="580"/>
      <c r="G99" s="580"/>
      <c r="H99" s="580"/>
      <c r="I99" s="581"/>
      <c r="J99" s="152"/>
    </row>
    <row r="100" spans="1:10" s="128" customFormat="1" ht="12.75" customHeight="1" thickBot="1" x14ac:dyDescent="0.25">
      <c r="A100" s="582"/>
      <c r="B100" s="583"/>
      <c r="C100" s="583"/>
      <c r="D100" s="583"/>
      <c r="E100" s="583"/>
      <c r="F100" s="583"/>
      <c r="G100" s="583"/>
      <c r="H100" s="583"/>
      <c r="I100" s="584"/>
      <c r="J100" s="152"/>
    </row>
    <row r="101" spans="1:10" s="8" customFormat="1" ht="18.75" customHeight="1" x14ac:dyDescent="0.2">
      <c r="A101" s="129"/>
      <c r="B101" s="585" t="s">
        <v>4</v>
      </c>
      <c r="C101" s="574" t="s">
        <v>66</v>
      </c>
      <c r="D101" s="574" t="s">
        <v>0</v>
      </c>
      <c r="E101" s="574" t="s">
        <v>2</v>
      </c>
      <c r="F101" s="576" t="s">
        <v>3</v>
      </c>
      <c r="G101" s="574" t="s">
        <v>5</v>
      </c>
      <c r="H101" s="577" t="s">
        <v>6</v>
      </c>
      <c r="I101" s="130"/>
      <c r="J101" s="102"/>
    </row>
    <row r="102" spans="1:10" s="8" customFormat="1" ht="18.75" customHeight="1" x14ac:dyDescent="0.2">
      <c r="A102" s="131"/>
      <c r="B102" s="586"/>
      <c r="C102" s="575"/>
      <c r="D102" s="575"/>
      <c r="E102" s="575"/>
      <c r="F102" s="540"/>
      <c r="G102" s="575"/>
      <c r="H102" s="578"/>
      <c r="I102" s="132"/>
      <c r="J102" s="102"/>
    </row>
    <row r="103" spans="1:10" s="8" customFormat="1" ht="18.75" customHeight="1" x14ac:dyDescent="0.2">
      <c r="A103" s="131"/>
      <c r="B103" s="571" t="s">
        <v>564</v>
      </c>
      <c r="C103" s="572"/>
      <c r="D103" s="572"/>
      <c r="E103" s="572"/>
      <c r="F103" s="572"/>
      <c r="G103" s="572"/>
      <c r="H103" s="573"/>
      <c r="I103" s="132"/>
      <c r="J103" s="102"/>
    </row>
    <row r="104" spans="1:10" s="8" customFormat="1" ht="40" customHeight="1" x14ac:dyDescent="0.2">
      <c r="A104" s="131"/>
      <c r="B104" s="133" t="s">
        <v>14</v>
      </c>
      <c r="C104" s="61"/>
      <c r="D104" s="135" t="s">
        <v>567</v>
      </c>
      <c r="E104" s="61" t="s">
        <v>94</v>
      </c>
      <c r="F104" s="136">
        <v>1</v>
      </c>
      <c r="G104" s="137">
        <f>H67/220</f>
        <v>0</v>
      </c>
      <c r="H104" s="138">
        <f>F104*G104</f>
        <v>0</v>
      </c>
      <c r="I104" s="132"/>
      <c r="J104" s="102"/>
    </row>
    <row r="105" spans="1:10" s="367" customFormat="1" ht="40" customHeight="1" x14ac:dyDescent="0.2">
      <c r="A105" s="131"/>
      <c r="B105" s="133" t="s">
        <v>16</v>
      </c>
      <c r="C105" s="61"/>
      <c r="D105" s="135" t="s">
        <v>581</v>
      </c>
      <c r="E105" s="61" t="s">
        <v>94</v>
      </c>
      <c r="F105" s="136">
        <v>1</v>
      </c>
      <c r="G105" s="137">
        <f>G104+(G104/1.4654)</f>
        <v>0</v>
      </c>
      <c r="H105" s="138">
        <f>F105*G105</f>
        <v>0</v>
      </c>
      <c r="I105" s="132"/>
      <c r="J105" s="368"/>
    </row>
    <row r="106" spans="1:10" s="368" customFormat="1" ht="59" customHeight="1" thickBot="1" x14ac:dyDescent="0.25">
      <c r="A106" s="371"/>
      <c r="B106" s="372" t="s">
        <v>19</v>
      </c>
      <c r="C106" s="374"/>
      <c r="D106" s="373" t="s">
        <v>582</v>
      </c>
      <c r="E106" s="374" t="s">
        <v>94</v>
      </c>
      <c r="F106" s="375">
        <v>1</v>
      </c>
      <c r="G106" s="376">
        <f>H105+H88</f>
        <v>0</v>
      </c>
      <c r="H106" s="377">
        <f>F106*G106</f>
        <v>0</v>
      </c>
      <c r="I106" s="378"/>
    </row>
    <row r="107" spans="1:10" s="127" customFormat="1" ht="15" thickBot="1" x14ac:dyDescent="0.2">
      <c r="A107" s="153"/>
      <c r="B107" s="153"/>
      <c r="C107" s="153"/>
      <c r="D107" s="153"/>
      <c r="E107" s="153"/>
      <c r="F107" s="153"/>
      <c r="G107" s="153"/>
      <c r="H107" s="153"/>
      <c r="I107" s="153"/>
    </row>
    <row r="108" spans="1:10" s="127" customFormat="1" ht="15" thickBot="1" x14ac:dyDescent="0.2">
      <c r="A108" s="615"/>
      <c r="B108" s="615"/>
      <c r="C108" s="615"/>
      <c r="D108" s="615"/>
      <c r="E108" s="615"/>
      <c r="F108" s="615"/>
      <c r="G108" s="615"/>
      <c r="H108" s="615"/>
      <c r="I108" s="615"/>
    </row>
    <row r="109" spans="1:10" s="128" customFormat="1" ht="14.25" customHeight="1" x14ac:dyDescent="0.2">
      <c r="A109" s="579" t="s">
        <v>568</v>
      </c>
      <c r="B109" s="580"/>
      <c r="C109" s="580"/>
      <c r="D109" s="580"/>
      <c r="E109" s="580"/>
      <c r="F109" s="580"/>
      <c r="G109" s="580"/>
      <c r="H109" s="580"/>
      <c r="I109" s="581"/>
      <c r="J109" s="152"/>
    </row>
    <row r="110" spans="1:10" s="128" customFormat="1" ht="12.75" customHeight="1" thickBot="1" x14ac:dyDescent="0.25">
      <c r="A110" s="608"/>
      <c r="B110" s="609"/>
      <c r="C110" s="609"/>
      <c r="D110" s="609"/>
      <c r="E110" s="609"/>
      <c r="F110" s="609"/>
      <c r="G110" s="609"/>
      <c r="H110" s="609"/>
      <c r="I110" s="610"/>
      <c r="J110" s="152"/>
    </row>
    <row r="111" spans="1:10" s="128" customFormat="1" ht="18" customHeight="1" x14ac:dyDescent="0.2">
      <c r="A111" s="148"/>
      <c r="B111" s="611" t="s">
        <v>248</v>
      </c>
      <c r="C111" s="611"/>
      <c r="D111" s="611"/>
      <c r="E111" s="611"/>
      <c r="F111" s="611"/>
      <c r="G111" s="611"/>
      <c r="H111" s="611"/>
      <c r="I111" s="274"/>
      <c r="J111" s="152"/>
    </row>
    <row r="112" spans="1:10" s="128" customFormat="1" ht="10" customHeight="1" thickBot="1" x14ac:dyDescent="0.25">
      <c r="A112" s="273"/>
      <c r="B112" s="600"/>
      <c r="C112" s="600"/>
      <c r="D112" s="600"/>
      <c r="E112" s="600"/>
      <c r="F112" s="600"/>
      <c r="G112" s="600"/>
      <c r="H112" s="600"/>
      <c r="I112" s="275"/>
      <c r="J112" s="152"/>
    </row>
    <row r="113" spans="1:10" s="8" customFormat="1" ht="18.75" customHeight="1" x14ac:dyDescent="0.2">
      <c r="A113" s="131"/>
      <c r="B113" s="585" t="s">
        <v>4</v>
      </c>
      <c r="C113" s="598" t="s">
        <v>66</v>
      </c>
      <c r="D113" s="574" t="s">
        <v>0</v>
      </c>
      <c r="E113" s="574" t="s">
        <v>2</v>
      </c>
      <c r="F113" s="550" t="s">
        <v>3</v>
      </c>
      <c r="G113" s="574" t="s">
        <v>5</v>
      </c>
      <c r="H113" s="577" t="s">
        <v>6</v>
      </c>
      <c r="I113" s="132"/>
      <c r="J113" s="102"/>
    </row>
    <row r="114" spans="1:10" s="8" customFormat="1" ht="18.75" customHeight="1" x14ac:dyDescent="0.2">
      <c r="A114" s="131"/>
      <c r="B114" s="597"/>
      <c r="C114" s="599"/>
      <c r="D114" s="599"/>
      <c r="E114" s="599"/>
      <c r="F114" s="601"/>
      <c r="G114" s="599"/>
      <c r="H114" s="602"/>
      <c r="I114" s="132"/>
      <c r="J114" s="102"/>
    </row>
    <row r="115" spans="1:10" s="8" customFormat="1" ht="18.75" customHeight="1" x14ac:dyDescent="0.2">
      <c r="A115" s="131"/>
      <c r="B115" s="587" t="s">
        <v>404</v>
      </c>
      <c r="C115" s="588"/>
      <c r="D115" s="588"/>
      <c r="E115" s="588"/>
      <c r="F115" s="588"/>
      <c r="G115" s="588"/>
      <c r="H115" s="603"/>
      <c r="I115" s="132"/>
      <c r="J115" s="102"/>
    </row>
    <row r="116" spans="1:10" s="8" customFormat="1" ht="46" customHeight="1" x14ac:dyDescent="0.2">
      <c r="A116" s="131"/>
      <c r="B116" s="133" t="s">
        <v>14</v>
      </c>
      <c r="C116" s="134"/>
      <c r="D116" s="155" t="s">
        <v>542</v>
      </c>
      <c r="E116" s="61" t="s">
        <v>17</v>
      </c>
      <c r="F116" s="136">
        <v>1</v>
      </c>
      <c r="G116" s="137"/>
      <c r="H116" s="138">
        <f>ROUND(F116*G116,2)</f>
        <v>0</v>
      </c>
      <c r="I116" s="132"/>
      <c r="J116" s="102"/>
    </row>
    <row r="117" spans="1:10" s="8" customFormat="1" ht="18.75" customHeight="1" x14ac:dyDescent="0.2">
      <c r="A117" s="131"/>
      <c r="B117" s="133"/>
      <c r="C117" s="254"/>
      <c r="D117" s="139"/>
      <c r="E117" s="61"/>
      <c r="F117" s="136"/>
      <c r="G117" s="137"/>
      <c r="H117" s="138"/>
      <c r="I117" s="132"/>
      <c r="J117" s="102"/>
    </row>
    <row r="118" spans="1:10" s="8" customFormat="1" ht="18.75" customHeight="1" x14ac:dyDescent="0.2">
      <c r="A118" s="131"/>
      <c r="B118" s="587" t="s">
        <v>403</v>
      </c>
      <c r="C118" s="588"/>
      <c r="D118" s="588"/>
      <c r="E118" s="588"/>
      <c r="F118" s="588"/>
      <c r="G118" s="589"/>
      <c r="H118" s="140">
        <f>SUM(H116:H117)</f>
        <v>0</v>
      </c>
      <c r="I118" s="132"/>
      <c r="J118" s="102"/>
    </row>
    <row r="119" spans="1:10" s="102" customFormat="1" ht="18.75" customHeight="1" x14ac:dyDescent="0.2">
      <c r="A119" s="131"/>
      <c r="B119" s="587" t="s">
        <v>109</v>
      </c>
      <c r="C119" s="588"/>
      <c r="D119" s="588"/>
      <c r="E119" s="588"/>
      <c r="F119" s="588"/>
      <c r="G119" s="588"/>
      <c r="H119" s="603"/>
      <c r="I119" s="132"/>
    </row>
    <row r="120" spans="1:10" s="102" customFormat="1" ht="29" customHeight="1" x14ac:dyDescent="0.2">
      <c r="A120" s="131"/>
      <c r="B120" s="133" t="s">
        <v>8</v>
      </c>
      <c r="C120" s="65"/>
      <c r="D120" s="64" t="s">
        <v>387</v>
      </c>
      <c r="E120" s="61" t="s">
        <v>17</v>
      </c>
      <c r="F120" s="187">
        <v>1</v>
      </c>
      <c r="G120" s="188"/>
      <c r="H120" s="145">
        <f>ROUND(F120*G120,2)</f>
        <v>0</v>
      </c>
      <c r="I120" s="132"/>
    </row>
    <row r="121" spans="1:10" s="102" customFormat="1" ht="29" customHeight="1" x14ac:dyDescent="0.2">
      <c r="A121" s="131"/>
      <c r="B121" s="133" t="s">
        <v>255</v>
      </c>
      <c r="C121" s="65"/>
      <c r="D121" s="64" t="s">
        <v>386</v>
      </c>
      <c r="E121" s="61" t="s">
        <v>17</v>
      </c>
      <c r="F121" s="187">
        <v>1</v>
      </c>
      <c r="G121" s="188"/>
      <c r="H121" s="145">
        <f t="shared" ref="H121:H126" si="2">ROUND(F121*G121,2)</f>
        <v>0</v>
      </c>
      <c r="I121" s="132"/>
    </row>
    <row r="122" spans="1:10" s="102" customFormat="1" ht="20" customHeight="1" x14ac:dyDescent="0.2">
      <c r="A122" s="131"/>
      <c r="B122" s="133" t="s">
        <v>588</v>
      </c>
      <c r="C122" s="65"/>
      <c r="D122" s="64" t="s">
        <v>381</v>
      </c>
      <c r="E122" s="61" t="s">
        <v>17</v>
      </c>
      <c r="F122" s="187">
        <v>1</v>
      </c>
      <c r="G122" s="188"/>
      <c r="H122" s="145">
        <f t="shared" si="2"/>
        <v>0</v>
      </c>
      <c r="I122" s="132"/>
    </row>
    <row r="123" spans="1:10" s="102" customFormat="1" ht="20" customHeight="1" x14ac:dyDescent="0.2">
      <c r="A123" s="131"/>
      <c r="B123" s="133" t="s">
        <v>589</v>
      </c>
      <c r="C123" s="65"/>
      <c r="D123" s="64" t="s">
        <v>382</v>
      </c>
      <c r="E123" s="61" t="s">
        <v>17</v>
      </c>
      <c r="F123" s="187">
        <v>1</v>
      </c>
      <c r="G123" s="188"/>
      <c r="H123" s="145">
        <f t="shared" si="2"/>
        <v>0</v>
      </c>
      <c r="I123" s="132"/>
    </row>
    <row r="124" spans="1:10" s="102" customFormat="1" ht="48" customHeight="1" x14ac:dyDescent="0.2">
      <c r="A124" s="131"/>
      <c r="B124" s="133" t="s">
        <v>590</v>
      </c>
      <c r="C124" s="65"/>
      <c r="D124" s="64" t="s">
        <v>397</v>
      </c>
      <c r="E124" s="61" t="s">
        <v>17</v>
      </c>
      <c r="F124" s="187">
        <v>1</v>
      </c>
      <c r="G124" s="188"/>
      <c r="H124" s="145">
        <f t="shared" si="2"/>
        <v>0</v>
      </c>
      <c r="I124" s="132"/>
    </row>
    <row r="125" spans="1:10" s="102" customFormat="1" ht="48" customHeight="1" x14ac:dyDescent="0.2">
      <c r="A125" s="131"/>
      <c r="B125" s="133" t="s">
        <v>591</v>
      </c>
      <c r="C125" s="65"/>
      <c r="D125" s="64" t="s">
        <v>398</v>
      </c>
      <c r="E125" s="61" t="s">
        <v>17</v>
      </c>
      <c r="F125" s="187">
        <v>1</v>
      </c>
      <c r="G125" s="188"/>
      <c r="H125" s="145">
        <f t="shared" si="2"/>
        <v>0</v>
      </c>
      <c r="I125" s="132"/>
    </row>
    <row r="126" spans="1:10" s="102" customFormat="1" ht="58" customHeight="1" x14ac:dyDescent="0.2">
      <c r="A126" s="131"/>
      <c r="B126" s="133" t="s">
        <v>592</v>
      </c>
      <c r="C126" s="65"/>
      <c r="D126" s="64" t="s">
        <v>399</v>
      </c>
      <c r="E126" s="61" t="s">
        <v>17</v>
      </c>
      <c r="F126" s="187">
        <v>1</v>
      </c>
      <c r="G126" s="188"/>
      <c r="H126" s="145">
        <f t="shared" si="2"/>
        <v>0</v>
      </c>
      <c r="I126" s="132"/>
    </row>
    <row r="127" spans="1:10" s="102" customFormat="1" ht="18.75" customHeight="1" x14ac:dyDescent="0.2">
      <c r="A127" s="131"/>
      <c r="B127" s="154"/>
      <c r="C127" s="141"/>
      <c r="D127" s="142"/>
      <c r="E127" s="141"/>
      <c r="F127" s="143"/>
      <c r="G127" s="144"/>
      <c r="H127" s="145"/>
      <c r="I127" s="132"/>
    </row>
    <row r="128" spans="1:10" s="102" customFormat="1" ht="18.75" customHeight="1" x14ac:dyDescent="0.2">
      <c r="A128" s="131"/>
      <c r="B128" s="587" t="s">
        <v>110</v>
      </c>
      <c r="C128" s="588"/>
      <c r="D128" s="588"/>
      <c r="E128" s="588"/>
      <c r="F128" s="588"/>
      <c r="G128" s="589"/>
      <c r="H128" s="140">
        <f>SUM(H120:H127)</f>
        <v>0</v>
      </c>
      <c r="I128" s="132"/>
    </row>
    <row r="129" spans="1:10" s="102" customFormat="1" ht="18.75" customHeight="1" thickBot="1" x14ac:dyDescent="0.25">
      <c r="A129" s="131"/>
      <c r="B129" s="593" t="s">
        <v>532</v>
      </c>
      <c r="C129" s="594"/>
      <c r="D129" s="594"/>
      <c r="E129" s="594"/>
      <c r="F129" s="594"/>
      <c r="G129" s="595"/>
      <c r="H129" s="386">
        <f>H118+H128</f>
        <v>0</v>
      </c>
      <c r="I129" s="132"/>
    </row>
    <row r="130" spans="1:10" s="102" customFormat="1" ht="18.75" customHeight="1" thickBot="1" x14ac:dyDescent="0.25">
      <c r="A130" s="131"/>
      <c r="B130" s="590" t="s">
        <v>531</v>
      </c>
      <c r="C130" s="591"/>
      <c r="D130" s="592"/>
      <c r="E130" s="453" t="s">
        <v>17</v>
      </c>
      <c r="F130" s="388">
        <f>H129</f>
        <v>0</v>
      </c>
      <c r="G130" s="389" t="s">
        <v>593</v>
      </c>
      <c r="H130" s="390">
        <f>H129</f>
        <v>0</v>
      </c>
      <c r="I130" s="132"/>
    </row>
    <row r="131" spans="1:10" ht="15" thickBot="1" x14ac:dyDescent="0.2">
      <c r="A131" s="146"/>
      <c r="B131" s="127"/>
      <c r="C131" s="127"/>
      <c r="D131" s="127"/>
      <c r="E131" s="127"/>
      <c r="F131" s="127"/>
      <c r="G131" s="127"/>
      <c r="H131" s="127"/>
      <c r="I131" s="147"/>
    </row>
    <row r="132" spans="1:10" s="128" customFormat="1" ht="16.5" customHeight="1" x14ac:dyDescent="0.2">
      <c r="A132" s="148"/>
      <c r="B132" s="616" t="s">
        <v>249</v>
      </c>
      <c r="C132" s="617"/>
      <c r="D132" s="617"/>
      <c r="E132" s="617"/>
      <c r="F132" s="617"/>
      <c r="G132" s="617"/>
      <c r="H132" s="618"/>
      <c r="I132" s="149"/>
      <c r="J132" s="152"/>
    </row>
    <row r="133" spans="1:10" s="128" customFormat="1" ht="10" customHeight="1" thickBot="1" x14ac:dyDescent="0.25">
      <c r="A133" s="148"/>
      <c r="B133" s="606"/>
      <c r="C133" s="600"/>
      <c r="D133" s="600"/>
      <c r="E133" s="600"/>
      <c r="F133" s="600"/>
      <c r="G133" s="600"/>
      <c r="H133" s="607"/>
      <c r="I133" s="150"/>
      <c r="J133" s="152"/>
    </row>
    <row r="134" spans="1:10" s="8" customFormat="1" ht="18.75" customHeight="1" x14ac:dyDescent="0.2">
      <c r="A134" s="131"/>
      <c r="B134" s="596" t="s">
        <v>4</v>
      </c>
      <c r="C134" s="156"/>
      <c r="D134" s="598" t="s">
        <v>0</v>
      </c>
      <c r="E134" s="598" t="s">
        <v>2</v>
      </c>
      <c r="F134" s="550" t="s">
        <v>3</v>
      </c>
      <c r="G134" s="598" t="s">
        <v>5</v>
      </c>
      <c r="H134" s="612" t="s">
        <v>6</v>
      </c>
      <c r="I134" s="132"/>
      <c r="J134" s="102"/>
    </row>
    <row r="135" spans="1:10" s="8" customFormat="1" ht="18.75" customHeight="1" x14ac:dyDescent="0.2">
      <c r="A135" s="131"/>
      <c r="B135" s="597"/>
      <c r="C135" s="157"/>
      <c r="D135" s="599"/>
      <c r="E135" s="599"/>
      <c r="F135" s="601"/>
      <c r="G135" s="599"/>
      <c r="H135" s="602"/>
      <c r="I135" s="132"/>
      <c r="J135" s="102"/>
    </row>
    <row r="136" spans="1:10" s="8" customFormat="1" ht="18.75" customHeight="1" x14ac:dyDescent="0.2">
      <c r="A136" s="131"/>
      <c r="B136" s="587" t="s">
        <v>404</v>
      </c>
      <c r="C136" s="588"/>
      <c r="D136" s="588"/>
      <c r="E136" s="588"/>
      <c r="F136" s="588"/>
      <c r="G136" s="588"/>
      <c r="H136" s="603"/>
      <c r="I136" s="132"/>
      <c r="J136" s="102"/>
    </row>
    <row r="137" spans="1:10" s="8" customFormat="1" ht="40" customHeight="1" x14ac:dyDescent="0.2">
      <c r="A137" s="131"/>
      <c r="B137" s="133" t="s">
        <v>14</v>
      </c>
      <c r="C137" s="134"/>
      <c r="D137" s="155" t="s">
        <v>542</v>
      </c>
      <c r="E137" s="61" t="s">
        <v>17</v>
      </c>
      <c r="F137" s="136">
        <v>1</v>
      </c>
      <c r="G137" s="137"/>
      <c r="H137" s="138">
        <f>ROUND(F137*G137,2)</f>
        <v>0</v>
      </c>
      <c r="I137" s="132"/>
      <c r="J137" s="102"/>
    </row>
    <row r="138" spans="1:10" s="8" customFormat="1" ht="28" customHeight="1" x14ac:dyDescent="0.2">
      <c r="A138" s="131"/>
      <c r="B138" s="133" t="s">
        <v>16</v>
      </c>
      <c r="C138" s="253"/>
      <c r="D138" s="135" t="s">
        <v>379</v>
      </c>
      <c r="E138" s="61" t="s">
        <v>7</v>
      </c>
      <c r="F138" s="136">
        <v>30</v>
      </c>
      <c r="G138" s="137">
        <f>G137/1.4658</f>
        <v>0</v>
      </c>
      <c r="H138" s="138">
        <f>ROUND(F138*G138,2)/100</f>
        <v>0</v>
      </c>
      <c r="I138" s="132"/>
      <c r="J138" s="102"/>
    </row>
    <row r="139" spans="1:10" s="8" customFormat="1" ht="44" customHeight="1" x14ac:dyDescent="0.2">
      <c r="A139" s="131"/>
      <c r="B139" s="133"/>
      <c r="C139" s="253"/>
      <c r="D139" s="135" t="s">
        <v>540</v>
      </c>
      <c r="E139" s="61" t="s">
        <v>7</v>
      </c>
      <c r="F139" s="385">
        <v>0.2</v>
      </c>
      <c r="G139" s="137">
        <f>G137/1.4658</f>
        <v>0</v>
      </c>
      <c r="H139" s="138">
        <f>(ROUND(F139*G139,2)/220)</f>
        <v>0</v>
      </c>
      <c r="I139" s="132"/>
      <c r="J139" s="102"/>
    </row>
    <row r="140" spans="1:10" s="102" customFormat="1" ht="28" customHeight="1" x14ac:dyDescent="0.2">
      <c r="A140" s="131"/>
      <c r="B140" s="133"/>
      <c r="C140" s="253"/>
      <c r="D140" s="139" t="s">
        <v>539</v>
      </c>
      <c r="E140" s="61" t="s">
        <v>537</v>
      </c>
      <c r="F140" s="136">
        <v>126.15</v>
      </c>
      <c r="G140" s="137">
        <f>H139</f>
        <v>0</v>
      </c>
      <c r="H140" s="138">
        <f>ROUND(F140*G140,2)</f>
        <v>0</v>
      </c>
      <c r="I140" s="132"/>
    </row>
    <row r="141" spans="1:10" s="8" customFormat="1" ht="18.75" customHeight="1" x14ac:dyDescent="0.2">
      <c r="A141" s="131"/>
      <c r="B141" s="133"/>
      <c r="C141" s="254"/>
      <c r="D141" s="139"/>
      <c r="E141" s="61"/>
      <c r="F141" s="136"/>
      <c r="G141" s="137"/>
      <c r="H141" s="138"/>
      <c r="I141" s="132"/>
      <c r="J141" s="102"/>
    </row>
    <row r="142" spans="1:10" s="8" customFormat="1" ht="18.75" customHeight="1" x14ac:dyDescent="0.2">
      <c r="A142" s="131"/>
      <c r="B142" s="587" t="s">
        <v>403</v>
      </c>
      <c r="C142" s="588"/>
      <c r="D142" s="588"/>
      <c r="E142" s="588"/>
      <c r="F142" s="588"/>
      <c r="G142" s="589"/>
      <c r="H142" s="140">
        <f>H137+H138+H140</f>
        <v>0</v>
      </c>
      <c r="I142" s="132"/>
      <c r="J142" s="102"/>
    </row>
    <row r="143" spans="1:10" s="8" customFormat="1" ht="18.75" customHeight="1" x14ac:dyDescent="0.2">
      <c r="A143" s="131"/>
      <c r="B143" s="587" t="s">
        <v>109</v>
      </c>
      <c r="C143" s="588"/>
      <c r="D143" s="588"/>
      <c r="E143" s="588"/>
      <c r="F143" s="588"/>
      <c r="G143" s="588"/>
      <c r="H143" s="603"/>
      <c r="I143" s="132"/>
      <c r="J143" s="102"/>
    </row>
    <row r="144" spans="1:10" s="8" customFormat="1" ht="18.75" customHeight="1" x14ac:dyDescent="0.2">
      <c r="A144" s="131"/>
      <c r="B144" s="133" t="s">
        <v>8</v>
      </c>
      <c r="C144" s="141"/>
      <c r="D144" s="142" t="s">
        <v>244</v>
      </c>
      <c r="E144" s="61" t="s">
        <v>94</v>
      </c>
      <c r="F144" s="143">
        <v>1</v>
      </c>
      <c r="G144" s="144">
        <f>H128</f>
        <v>0</v>
      </c>
      <c r="H144" s="145">
        <f>ROUND(F144*G144,2)</f>
        <v>0</v>
      </c>
      <c r="I144" s="132"/>
      <c r="J144" s="102"/>
    </row>
    <row r="145" spans="1:10" s="8" customFormat="1" ht="18.75" customHeight="1" x14ac:dyDescent="0.2">
      <c r="A145" s="131"/>
      <c r="B145" s="154"/>
      <c r="C145" s="141"/>
      <c r="D145" s="142"/>
      <c r="E145" s="141"/>
      <c r="F145" s="143"/>
      <c r="G145" s="144"/>
      <c r="H145" s="145"/>
      <c r="I145" s="132"/>
      <c r="J145" s="102"/>
    </row>
    <row r="146" spans="1:10" s="8" customFormat="1" ht="18.75" customHeight="1" x14ac:dyDescent="0.2">
      <c r="A146" s="131"/>
      <c r="B146" s="154"/>
      <c r="C146" s="141"/>
      <c r="D146" s="142"/>
      <c r="E146" s="141"/>
      <c r="F146" s="143"/>
      <c r="G146" s="144"/>
      <c r="H146" s="145"/>
      <c r="I146" s="132"/>
      <c r="J146" s="102"/>
    </row>
    <row r="147" spans="1:10" s="8" customFormat="1" ht="18.75" customHeight="1" x14ac:dyDescent="0.2">
      <c r="A147" s="131"/>
      <c r="B147" s="154"/>
      <c r="C147" s="141"/>
      <c r="D147" s="142"/>
      <c r="E147" s="141"/>
      <c r="F147" s="143"/>
      <c r="G147" s="144"/>
      <c r="H147" s="145"/>
      <c r="I147" s="132"/>
      <c r="J147" s="102"/>
    </row>
    <row r="148" spans="1:10" s="8" customFormat="1" ht="24.75" customHeight="1" x14ac:dyDescent="0.2">
      <c r="A148" s="131"/>
      <c r="B148" s="154"/>
      <c r="C148" s="141"/>
      <c r="D148" s="142"/>
      <c r="E148" s="141"/>
      <c r="F148" s="143"/>
      <c r="G148" s="144"/>
      <c r="H148" s="145"/>
      <c r="I148" s="132"/>
      <c r="J148" s="102"/>
    </row>
    <row r="149" spans="1:10" s="8" customFormat="1" ht="18.75" customHeight="1" x14ac:dyDescent="0.2">
      <c r="A149" s="131"/>
      <c r="B149" s="587" t="s">
        <v>110</v>
      </c>
      <c r="C149" s="588"/>
      <c r="D149" s="588"/>
      <c r="E149" s="588"/>
      <c r="F149" s="588"/>
      <c r="G149" s="589"/>
      <c r="H149" s="140">
        <f>SUM(H144:H148)</f>
        <v>0</v>
      </c>
      <c r="I149" s="132"/>
      <c r="J149" s="102"/>
    </row>
    <row r="150" spans="1:10" s="8" customFormat="1" ht="18.75" customHeight="1" thickBot="1" x14ac:dyDescent="0.25">
      <c r="A150" s="131"/>
      <c r="B150" s="593" t="s">
        <v>532</v>
      </c>
      <c r="C150" s="594"/>
      <c r="D150" s="594"/>
      <c r="E150" s="594"/>
      <c r="F150" s="594"/>
      <c r="G150" s="595"/>
      <c r="H150" s="386">
        <f>H142+H149</f>
        <v>0</v>
      </c>
      <c r="I150" s="132"/>
      <c r="J150" s="102"/>
    </row>
    <row r="151" spans="1:10" s="8" customFormat="1" ht="18.75" customHeight="1" thickBot="1" x14ac:dyDescent="0.25">
      <c r="A151" s="131"/>
      <c r="B151" s="590" t="s">
        <v>112</v>
      </c>
      <c r="C151" s="591"/>
      <c r="D151" s="592"/>
      <c r="E151" s="387" t="s">
        <v>17</v>
      </c>
      <c r="F151" s="388">
        <f>H150</f>
        <v>0</v>
      </c>
      <c r="G151" s="389" t="s">
        <v>593</v>
      </c>
      <c r="H151" s="390">
        <f>H150</f>
        <v>0</v>
      </c>
      <c r="I151" s="132"/>
      <c r="J151" s="102"/>
    </row>
    <row r="152" spans="1:10" s="368" customFormat="1" ht="18.75" customHeight="1" thickBot="1" x14ac:dyDescent="0.25">
      <c r="A152" s="131"/>
      <c r="B152" s="379"/>
      <c r="C152" s="379"/>
      <c r="D152" s="379"/>
      <c r="E152" s="379"/>
      <c r="F152" s="380"/>
      <c r="G152" s="383"/>
      <c r="H152" s="382"/>
      <c r="I152" s="132"/>
    </row>
    <row r="153" spans="1:10" s="128" customFormat="1" ht="14.25" customHeight="1" x14ac:dyDescent="0.2">
      <c r="A153" s="579" t="s">
        <v>569</v>
      </c>
      <c r="B153" s="580"/>
      <c r="C153" s="580"/>
      <c r="D153" s="580"/>
      <c r="E153" s="580"/>
      <c r="F153" s="580"/>
      <c r="G153" s="580"/>
      <c r="H153" s="580"/>
      <c r="I153" s="581"/>
      <c r="J153" s="152"/>
    </row>
    <row r="154" spans="1:10" s="128" customFormat="1" ht="12.75" customHeight="1" thickBot="1" x14ac:dyDescent="0.25">
      <c r="A154" s="582"/>
      <c r="B154" s="583"/>
      <c r="C154" s="583"/>
      <c r="D154" s="583"/>
      <c r="E154" s="583"/>
      <c r="F154" s="583"/>
      <c r="G154" s="583"/>
      <c r="H154" s="583"/>
      <c r="I154" s="584"/>
      <c r="J154" s="152"/>
    </row>
    <row r="155" spans="1:10" s="8" customFormat="1" ht="18.75" customHeight="1" x14ac:dyDescent="0.2">
      <c r="A155" s="129"/>
      <c r="B155" s="585" t="s">
        <v>4</v>
      </c>
      <c r="C155" s="574" t="s">
        <v>66</v>
      </c>
      <c r="D155" s="574" t="s">
        <v>0</v>
      </c>
      <c r="E155" s="574" t="s">
        <v>2</v>
      </c>
      <c r="F155" s="576" t="s">
        <v>3</v>
      </c>
      <c r="G155" s="574" t="s">
        <v>5</v>
      </c>
      <c r="H155" s="577" t="s">
        <v>6</v>
      </c>
      <c r="I155" s="130"/>
      <c r="J155" s="102"/>
    </row>
    <row r="156" spans="1:10" s="8" customFormat="1" ht="18.75" customHeight="1" x14ac:dyDescent="0.2">
      <c r="A156" s="131"/>
      <c r="B156" s="586"/>
      <c r="C156" s="575"/>
      <c r="D156" s="575"/>
      <c r="E156" s="575"/>
      <c r="F156" s="540"/>
      <c r="G156" s="575"/>
      <c r="H156" s="578"/>
      <c r="I156" s="132"/>
      <c r="J156" s="102"/>
    </row>
    <row r="157" spans="1:10" s="8" customFormat="1" ht="18.75" customHeight="1" x14ac:dyDescent="0.2">
      <c r="A157" s="131"/>
      <c r="B157" s="571" t="s">
        <v>564</v>
      </c>
      <c r="C157" s="572"/>
      <c r="D157" s="572"/>
      <c r="E157" s="572"/>
      <c r="F157" s="572"/>
      <c r="G157" s="572"/>
      <c r="H157" s="573"/>
      <c r="I157" s="132"/>
      <c r="J157" s="102"/>
    </row>
    <row r="158" spans="1:10" s="8" customFormat="1" ht="40" customHeight="1" x14ac:dyDescent="0.2">
      <c r="A158" s="131"/>
      <c r="B158" s="133" t="s">
        <v>14</v>
      </c>
      <c r="C158" s="61"/>
      <c r="D158" s="135" t="s">
        <v>570</v>
      </c>
      <c r="E158" s="61" t="s">
        <v>94</v>
      </c>
      <c r="F158" s="136">
        <v>1</v>
      </c>
      <c r="G158" s="137">
        <f>H118/220</f>
        <v>0</v>
      </c>
      <c r="H158" s="138">
        <f>F158*G158</f>
        <v>0</v>
      </c>
      <c r="I158" s="132"/>
      <c r="J158" s="102"/>
    </row>
    <row r="159" spans="1:10" s="367" customFormat="1" ht="40" customHeight="1" x14ac:dyDescent="0.2">
      <c r="A159" s="131"/>
      <c r="B159" s="133" t="s">
        <v>16</v>
      </c>
      <c r="C159" s="61"/>
      <c r="D159" s="135" t="s">
        <v>571</v>
      </c>
      <c r="E159" s="61" t="s">
        <v>94</v>
      </c>
      <c r="F159" s="136">
        <v>1</v>
      </c>
      <c r="G159" s="137">
        <f>G158+(G158/1.4654)</f>
        <v>0</v>
      </c>
      <c r="H159" s="138">
        <f>F159*G159</f>
        <v>0</v>
      </c>
      <c r="I159" s="132"/>
      <c r="J159" s="368"/>
    </row>
    <row r="160" spans="1:10" s="368" customFormat="1" ht="59" customHeight="1" thickBot="1" x14ac:dyDescent="0.25">
      <c r="A160" s="371"/>
      <c r="B160" s="372" t="s">
        <v>19</v>
      </c>
      <c r="C160" s="374"/>
      <c r="D160" s="373" t="s">
        <v>586</v>
      </c>
      <c r="E160" s="374" t="s">
        <v>94</v>
      </c>
      <c r="F160" s="375">
        <v>1</v>
      </c>
      <c r="G160" s="376">
        <f>H159+H139</f>
        <v>0</v>
      </c>
      <c r="H160" s="377">
        <f>F160*G160</f>
        <v>0</v>
      </c>
      <c r="I160" s="378"/>
    </row>
    <row r="163" spans="2:5" x14ac:dyDescent="0.15">
      <c r="B163" s="416" t="s">
        <v>282</v>
      </c>
      <c r="C163" s="416"/>
      <c r="D163" s="416"/>
      <c r="E163" s="416"/>
    </row>
    <row r="164" spans="2:5" x14ac:dyDescent="0.15">
      <c r="B164" s="416" t="s">
        <v>283</v>
      </c>
      <c r="C164" s="416"/>
      <c r="D164" s="416"/>
      <c r="E164" s="416"/>
    </row>
    <row r="165" spans="2:5" s="114" customFormat="1" x14ac:dyDescent="0.15">
      <c r="B165" s="151"/>
      <c r="C165" s="151"/>
      <c r="D165" s="151"/>
      <c r="E165" s="151"/>
    </row>
    <row r="166" spans="2:5" x14ac:dyDescent="0.15">
      <c r="B166" s="619" t="s">
        <v>281</v>
      </c>
      <c r="C166" s="619"/>
      <c r="D166" s="619"/>
      <c r="E166" s="619"/>
    </row>
    <row r="167" spans="2:5" s="114" customFormat="1" ht="3" customHeight="1" x14ac:dyDescent="0.15">
      <c r="B167" s="415"/>
      <c r="C167" s="415"/>
      <c r="D167" s="415"/>
      <c r="E167" s="415"/>
    </row>
    <row r="168" spans="2:5" x14ac:dyDescent="0.15">
      <c r="B168" s="417" t="s">
        <v>535</v>
      </c>
      <c r="C168" s="418"/>
      <c r="D168" s="419"/>
      <c r="E168" s="417"/>
    </row>
    <row r="169" spans="2:5" x14ac:dyDescent="0.15">
      <c r="B169" s="420">
        <f>6*4</f>
        <v>24</v>
      </c>
      <c r="C169" s="418" t="s">
        <v>536</v>
      </c>
      <c r="D169" s="419"/>
      <c r="E169" s="417"/>
    </row>
    <row r="170" spans="2:5" x14ac:dyDescent="0.15">
      <c r="B170" s="420">
        <f>5*1</f>
        <v>5</v>
      </c>
      <c r="C170" s="418" t="s">
        <v>538</v>
      </c>
      <c r="D170" s="419"/>
      <c r="E170" s="417"/>
    </row>
    <row r="171" spans="2:5" x14ac:dyDescent="0.15">
      <c r="B171" s="420">
        <f>SUM(B169:B170)</f>
        <v>29</v>
      </c>
      <c r="C171" s="418" t="s">
        <v>284</v>
      </c>
      <c r="D171" s="419"/>
      <c r="E171" s="417"/>
    </row>
    <row r="172" spans="2:5" ht="5" customHeight="1" x14ac:dyDescent="0.15">
      <c r="B172" s="420"/>
      <c r="C172" s="418"/>
      <c r="D172" s="419"/>
      <c r="E172" s="417"/>
    </row>
    <row r="173" spans="2:5" x14ac:dyDescent="0.15">
      <c r="B173" s="417" t="s">
        <v>285</v>
      </c>
      <c r="C173" s="418"/>
      <c r="D173" s="419"/>
      <c r="E173" s="417"/>
    </row>
    <row r="174" spans="2:5" x14ac:dyDescent="0.15">
      <c r="B174" s="417" t="s">
        <v>541</v>
      </c>
      <c r="C174" s="418"/>
      <c r="D174" s="417"/>
      <c r="E174" s="419">
        <f>4.35*B171</f>
        <v>126.14999999999999</v>
      </c>
    </row>
  </sheetData>
  <mergeCells count="124">
    <mergeCell ref="B166:E166"/>
    <mergeCell ref="A2:I2"/>
    <mergeCell ref="B44:G44"/>
    <mergeCell ref="B26:G26"/>
    <mergeCell ref="A5:I6"/>
    <mergeCell ref="B7:H7"/>
    <mergeCell ref="B8:H8"/>
    <mergeCell ref="B9:B10"/>
    <mergeCell ref="C9:C10"/>
    <mergeCell ref="D9:D10"/>
    <mergeCell ref="E9:E10"/>
    <mergeCell ref="F9:F10"/>
    <mergeCell ref="G9:G10"/>
    <mergeCell ref="H9:H10"/>
    <mergeCell ref="B11:H11"/>
    <mergeCell ref="B15:G15"/>
    <mergeCell ref="B16:H16"/>
    <mergeCell ref="B25:G25"/>
    <mergeCell ref="B27:D27"/>
    <mergeCell ref="B29:H29"/>
    <mergeCell ref="B30:H30"/>
    <mergeCell ref="B31:B32"/>
    <mergeCell ref="C31:C32"/>
    <mergeCell ref="B136:H136"/>
    <mergeCell ref="B142:G142"/>
    <mergeCell ref="B143:H143"/>
    <mergeCell ref="B92:H92"/>
    <mergeCell ref="D113:D114"/>
    <mergeCell ref="E113:E114"/>
    <mergeCell ref="F113:F114"/>
    <mergeCell ref="G113:G114"/>
    <mergeCell ref="H113:H114"/>
    <mergeCell ref="B96:G96"/>
    <mergeCell ref="A108:I108"/>
    <mergeCell ref="B132:H132"/>
    <mergeCell ref="B133:H133"/>
    <mergeCell ref="E134:E135"/>
    <mergeCell ref="F134:F135"/>
    <mergeCell ref="G134:G135"/>
    <mergeCell ref="C113:C114"/>
    <mergeCell ref="B119:H119"/>
    <mergeCell ref="B118:G118"/>
    <mergeCell ref="G83:G84"/>
    <mergeCell ref="H83:H84"/>
    <mergeCell ref="D31:D32"/>
    <mergeCell ref="E31:E32"/>
    <mergeCell ref="F31:F32"/>
    <mergeCell ref="G31:G32"/>
    <mergeCell ref="H31:H32"/>
    <mergeCell ref="H134:H135"/>
    <mergeCell ref="B78:G78"/>
    <mergeCell ref="B33:H33"/>
    <mergeCell ref="B40:H40"/>
    <mergeCell ref="B43:G43"/>
    <mergeCell ref="A56:I56"/>
    <mergeCell ref="A57:I58"/>
    <mergeCell ref="B59:H59"/>
    <mergeCell ref="B81:H81"/>
    <mergeCell ref="B45:D45"/>
    <mergeCell ref="B39:G39"/>
    <mergeCell ref="B63:H63"/>
    <mergeCell ref="B67:G67"/>
    <mergeCell ref="G61:G62"/>
    <mergeCell ref="A47:I48"/>
    <mergeCell ref="B51:H51"/>
    <mergeCell ref="B49:B50"/>
    <mergeCell ref="C49:C50"/>
    <mergeCell ref="D49:D50"/>
    <mergeCell ref="E49:E50"/>
    <mergeCell ref="F49:F50"/>
    <mergeCell ref="G49:G50"/>
    <mergeCell ref="H49:H50"/>
    <mergeCell ref="B61:B62"/>
    <mergeCell ref="C61:C62"/>
    <mergeCell ref="D61:D62"/>
    <mergeCell ref="E61:E62"/>
    <mergeCell ref="B149:G149"/>
    <mergeCell ref="B60:H60"/>
    <mergeCell ref="F61:F62"/>
    <mergeCell ref="H61:H62"/>
    <mergeCell ref="B68:H68"/>
    <mergeCell ref="A99:I100"/>
    <mergeCell ref="B101:B102"/>
    <mergeCell ref="B85:H85"/>
    <mergeCell ref="B95:G95"/>
    <mergeCell ref="B77:G77"/>
    <mergeCell ref="B115:H115"/>
    <mergeCell ref="B91:G91"/>
    <mergeCell ref="B79:D79"/>
    <mergeCell ref="B82:H82"/>
    <mergeCell ref="B83:B84"/>
    <mergeCell ref="C83:C84"/>
    <mergeCell ref="D83:D84"/>
    <mergeCell ref="E83:E84"/>
    <mergeCell ref="B97:D97"/>
    <mergeCell ref="A109:I110"/>
    <mergeCell ref="B111:H111"/>
    <mergeCell ref="B112:H112"/>
    <mergeCell ref="B113:B114"/>
    <mergeCell ref="F83:F84"/>
    <mergeCell ref="A3:I3"/>
    <mergeCell ref="B157:H157"/>
    <mergeCell ref="C101:C102"/>
    <mergeCell ref="D101:D102"/>
    <mergeCell ref="E101:E102"/>
    <mergeCell ref="F101:F102"/>
    <mergeCell ref="G101:G102"/>
    <mergeCell ref="H101:H102"/>
    <mergeCell ref="B103:H103"/>
    <mergeCell ref="A153:I154"/>
    <mergeCell ref="B155:B156"/>
    <mergeCell ref="C155:C156"/>
    <mergeCell ref="D155:D156"/>
    <mergeCell ref="E155:E156"/>
    <mergeCell ref="F155:F156"/>
    <mergeCell ref="G155:G156"/>
    <mergeCell ref="H155:H156"/>
    <mergeCell ref="B128:G128"/>
    <mergeCell ref="B151:D151"/>
    <mergeCell ref="B129:G129"/>
    <mergeCell ref="B130:D130"/>
    <mergeCell ref="B134:B135"/>
    <mergeCell ref="D134:D135"/>
    <mergeCell ref="B150:G150"/>
  </mergeCells>
  <phoneticPr fontId="13" type="noConversion"/>
  <printOptions horizontalCentered="1"/>
  <pageMargins left="0.5" right="0.5" top="0.5" bottom="0.5" header="0.39370078740157499" footer="0.39370078740157499"/>
  <pageSetup paperSize="9" scale="70" orientation="portrait" r:id="rId1"/>
  <headerFooter>
    <oddFooter>&amp;L&amp;"Calibri,Regular"&amp;K000000&amp;P / &amp;N&amp;R&amp;"Calibri,Regular"&amp;K000000&amp;F \ &amp;A</oddFooter>
  </headerFooter>
  <rowBreaks count="4" manualBreakCount="4">
    <brk id="46" max="8" man="1"/>
    <brk id="80" max="8" man="1"/>
    <brk id="108" max="8" man="1"/>
    <brk id="152" max="8" man="1"/>
  </rowBreaks>
  <ignoredErrors>
    <ignoredError sqref="H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G138"/>
  <sheetViews>
    <sheetView showGridLines="0" zoomScale="156" zoomScaleNormal="130" zoomScaleSheetLayoutView="90" workbookViewId="0">
      <selection activeCell="B3" sqref="B3"/>
    </sheetView>
  </sheetViews>
  <sheetFormatPr baseColWidth="10" defaultColWidth="9.1640625" defaultRowHeight="14" x14ac:dyDescent="0.15"/>
  <cols>
    <col min="1" max="1" width="2.6640625" style="114" customWidth="1"/>
    <col min="2" max="2" width="14.5" style="114" customWidth="1"/>
    <col min="3" max="3" width="52.83203125" style="114" customWidth="1"/>
    <col min="4" max="4" width="11.33203125" style="114" customWidth="1"/>
    <col min="5" max="5" width="13.33203125" style="115" customWidth="1"/>
    <col min="6" max="6" width="14.33203125" style="114" customWidth="1"/>
    <col min="7" max="7" width="14.5" style="116" customWidth="1"/>
    <col min="8" max="16384" width="9.1640625" style="114"/>
  </cols>
  <sheetData>
    <row r="1" spans="1:7" s="152" customFormat="1" ht="58" customHeight="1" thickBot="1" x14ac:dyDescent="0.2">
      <c r="A1" s="171"/>
      <c r="B1" s="499"/>
      <c r="C1" s="500"/>
      <c r="D1" s="500"/>
      <c r="E1" s="500"/>
      <c r="F1" s="500"/>
      <c r="G1" s="527"/>
    </row>
    <row r="2" spans="1:7" s="152" customFormat="1" ht="18.75" customHeight="1" thickBot="1" x14ac:dyDescent="0.2">
      <c r="A2" s="110"/>
      <c r="B2" s="528" t="s">
        <v>617</v>
      </c>
      <c r="C2" s="529"/>
      <c r="D2" s="529"/>
      <c r="E2" s="529"/>
      <c r="F2" s="529"/>
      <c r="G2" s="530"/>
    </row>
    <row r="3" spans="1:7" s="152" customFormat="1" ht="9" customHeight="1" thickBot="1" x14ac:dyDescent="0.2">
      <c r="A3" s="114"/>
      <c r="B3" s="114"/>
      <c r="C3" s="114"/>
      <c r="D3" s="114"/>
      <c r="E3" s="115"/>
      <c r="F3" s="114"/>
      <c r="G3" s="116"/>
    </row>
    <row r="4" spans="1:7" s="152" customFormat="1" ht="18.75" customHeight="1" x14ac:dyDescent="0.15">
      <c r="A4" s="110"/>
      <c r="B4" s="69"/>
      <c r="C4" s="70"/>
      <c r="D4" s="70"/>
      <c r="E4" s="649" t="s">
        <v>615</v>
      </c>
      <c r="F4" s="649"/>
      <c r="G4" s="277" t="s">
        <v>616</v>
      </c>
    </row>
    <row r="5" spans="1:7" s="152" customFormat="1" ht="18.75" customHeight="1" x14ac:dyDescent="0.15">
      <c r="A5" s="110"/>
      <c r="B5" s="71"/>
      <c r="C5" s="62"/>
      <c r="D5" s="62"/>
      <c r="E5" s="650" t="s">
        <v>108</v>
      </c>
      <c r="F5" s="650"/>
      <c r="G5" s="456" t="s">
        <v>614</v>
      </c>
    </row>
    <row r="6" spans="1:7" s="152" customFormat="1" ht="16.5" customHeight="1" thickBot="1" x14ac:dyDescent="0.2">
      <c r="A6" s="110"/>
      <c r="B6" s="72"/>
      <c r="C6" s="73"/>
      <c r="D6" s="73"/>
      <c r="E6" s="651" t="s">
        <v>108</v>
      </c>
      <c r="F6" s="651"/>
      <c r="G6" s="457" t="s">
        <v>614</v>
      </c>
    </row>
    <row r="7" spans="1:7" s="152" customFormat="1" ht="22" customHeight="1" thickBot="1" x14ac:dyDescent="0.2">
      <c r="A7" s="114"/>
      <c r="B7" s="114"/>
      <c r="C7" s="114"/>
      <c r="D7" s="114"/>
      <c r="E7" s="115"/>
      <c r="F7" s="114"/>
      <c r="G7" s="116"/>
    </row>
    <row r="8" spans="1:7" s="152" customFormat="1" ht="21.75" customHeight="1" thickBot="1" x14ac:dyDescent="0.2">
      <c r="A8" s="109"/>
      <c r="B8" s="636" t="s">
        <v>429</v>
      </c>
      <c r="C8" s="637"/>
      <c r="D8" s="637"/>
      <c r="E8" s="637"/>
      <c r="F8" s="637"/>
      <c r="G8" s="638"/>
    </row>
    <row r="9" spans="1:7" s="152" customFormat="1" ht="9" customHeight="1" thickBot="1" x14ac:dyDescent="0.2">
      <c r="A9" s="114"/>
      <c r="B9" s="114"/>
      <c r="C9" s="114"/>
      <c r="D9" s="114"/>
      <c r="E9" s="115"/>
      <c r="F9" s="114"/>
      <c r="G9" s="116"/>
    </row>
    <row r="10" spans="1:7" s="152" customFormat="1" ht="21.75" customHeight="1" thickBot="1" x14ac:dyDescent="0.2">
      <c r="A10" s="109"/>
      <c r="B10" s="633" t="s">
        <v>239</v>
      </c>
      <c r="C10" s="634"/>
      <c r="D10" s="634"/>
      <c r="E10" s="634"/>
      <c r="F10" s="634"/>
      <c r="G10" s="635"/>
    </row>
    <row r="11" spans="1:7" s="152" customFormat="1" ht="18" customHeight="1" x14ac:dyDescent="0.15">
      <c r="A11" s="109"/>
      <c r="B11" s="421" t="s">
        <v>133</v>
      </c>
      <c r="C11" s="173"/>
      <c r="D11" s="174"/>
      <c r="E11" s="175"/>
      <c r="F11" s="176" t="s">
        <v>2</v>
      </c>
      <c r="G11" s="177" t="s">
        <v>242</v>
      </c>
    </row>
    <row r="12" spans="1:7" s="152" customFormat="1" ht="7" customHeight="1" x14ac:dyDescent="0.15">
      <c r="A12" s="109"/>
      <c r="B12" s="642"/>
      <c r="C12" s="643"/>
      <c r="D12" s="643"/>
      <c r="E12" s="643"/>
      <c r="F12" s="643"/>
      <c r="G12" s="644"/>
    </row>
    <row r="13" spans="1:7" s="152" customFormat="1" ht="18.75" customHeight="1" x14ac:dyDescent="0.15">
      <c r="A13" s="109"/>
      <c r="B13" s="178" t="s">
        <v>65</v>
      </c>
      <c r="C13" s="179" t="s">
        <v>0</v>
      </c>
      <c r="D13" s="179" t="s">
        <v>97</v>
      </c>
      <c r="E13" s="180" t="s">
        <v>98</v>
      </c>
      <c r="F13" s="181" t="s">
        <v>99</v>
      </c>
      <c r="G13" s="182" t="s">
        <v>6</v>
      </c>
    </row>
    <row r="14" spans="1:7" s="152" customFormat="1" ht="18.75" customHeight="1" x14ac:dyDescent="0.15">
      <c r="A14" s="109"/>
      <c r="B14" s="630" t="s">
        <v>100</v>
      </c>
      <c r="C14" s="631"/>
      <c r="D14" s="631"/>
      <c r="E14" s="631"/>
      <c r="F14" s="631"/>
      <c r="G14" s="632"/>
    </row>
    <row r="15" spans="1:7" x14ac:dyDescent="0.15">
      <c r="B15" s="63"/>
      <c r="C15" s="64" t="s">
        <v>237</v>
      </c>
      <c r="D15" s="65" t="s">
        <v>242</v>
      </c>
      <c r="E15" s="66">
        <v>1</v>
      </c>
      <c r="F15" s="67"/>
      <c r="G15" s="184">
        <f>ROUND(E15*F15,2)</f>
        <v>0</v>
      </c>
    </row>
    <row r="16" spans="1:7" x14ac:dyDescent="0.15">
      <c r="B16" s="63"/>
      <c r="C16" s="64"/>
      <c r="D16" s="65"/>
      <c r="E16" s="66"/>
      <c r="F16" s="67"/>
      <c r="G16" s="184"/>
    </row>
    <row r="17" spans="1:7" ht="14" customHeight="1" x14ac:dyDescent="0.15">
      <c r="B17" s="646" t="s">
        <v>236</v>
      </c>
      <c r="C17" s="647"/>
      <c r="D17" s="647"/>
      <c r="E17" s="647"/>
      <c r="F17" s="648"/>
      <c r="G17" s="140">
        <f>SUM(G15:G16)</f>
        <v>0</v>
      </c>
    </row>
    <row r="18" spans="1:7" x14ac:dyDescent="0.15">
      <c r="B18" s="369"/>
      <c r="C18" s="370"/>
      <c r="D18" s="370"/>
      <c r="E18" s="370"/>
      <c r="F18" s="185"/>
      <c r="G18" s="186"/>
    </row>
    <row r="19" spans="1:7" x14ac:dyDescent="0.15">
      <c r="B19" s="630" t="s">
        <v>244</v>
      </c>
      <c r="C19" s="631"/>
      <c r="D19" s="631"/>
      <c r="E19" s="631"/>
      <c r="F19" s="631"/>
      <c r="G19" s="632"/>
    </row>
    <row r="20" spans="1:7" ht="28" x14ac:dyDescent="0.15">
      <c r="B20" s="63"/>
      <c r="C20" s="64" t="s">
        <v>380</v>
      </c>
      <c r="D20" s="65" t="s">
        <v>242</v>
      </c>
      <c r="E20" s="187">
        <v>1</v>
      </c>
      <c r="F20" s="188"/>
      <c r="G20" s="189">
        <f>ROUND(E20*F20,2)</f>
        <v>0</v>
      </c>
    </row>
    <row r="21" spans="1:7" x14ac:dyDescent="0.15">
      <c r="B21" s="63"/>
      <c r="C21" s="64" t="s">
        <v>381</v>
      </c>
      <c r="D21" s="65" t="s">
        <v>242</v>
      </c>
      <c r="E21" s="187">
        <v>1</v>
      </c>
      <c r="F21" s="188"/>
      <c r="G21" s="189">
        <f t="shared" ref="G21:G24" si="0">ROUND(E21*F21,2)</f>
        <v>0</v>
      </c>
    </row>
    <row r="22" spans="1:7" x14ac:dyDescent="0.15">
      <c r="B22" s="63"/>
      <c r="C22" s="64" t="s">
        <v>382</v>
      </c>
      <c r="D22" s="65" t="s">
        <v>242</v>
      </c>
      <c r="E22" s="187">
        <v>1</v>
      </c>
      <c r="F22" s="188"/>
      <c r="G22" s="189">
        <f t="shared" si="0"/>
        <v>0</v>
      </c>
    </row>
    <row r="23" spans="1:7" ht="28" x14ac:dyDescent="0.15">
      <c r="B23" s="63"/>
      <c r="C23" s="64" t="s">
        <v>383</v>
      </c>
      <c r="D23" s="65" t="s">
        <v>242</v>
      </c>
      <c r="E23" s="187">
        <v>1</v>
      </c>
      <c r="F23" s="188"/>
      <c r="G23" s="189">
        <f t="shared" si="0"/>
        <v>0</v>
      </c>
    </row>
    <row r="24" spans="1:7" ht="28" x14ac:dyDescent="0.15">
      <c r="B24" s="63"/>
      <c r="C24" s="64" t="s">
        <v>384</v>
      </c>
      <c r="D24" s="65" t="s">
        <v>242</v>
      </c>
      <c r="E24" s="187">
        <v>1</v>
      </c>
      <c r="F24" s="188"/>
      <c r="G24" s="189">
        <f t="shared" si="0"/>
        <v>0</v>
      </c>
    </row>
    <row r="25" spans="1:7" ht="15" thickBot="1" x14ac:dyDescent="0.2">
      <c r="B25" s="652" t="s">
        <v>96</v>
      </c>
      <c r="C25" s="653"/>
      <c r="D25" s="653"/>
      <c r="E25" s="653"/>
      <c r="F25" s="654"/>
      <c r="G25" s="190">
        <f>SUM(G20:G24)</f>
        <v>0</v>
      </c>
    </row>
    <row r="26" spans="1:7" s="68" customFormat="1" ht="30" customHeight="1" thickBot="1" x14ac:dyDescent="0.2">
      <c r="A26" s="183"/>
      <c r="B26" s="636" t="s">
        <v>238</v>
      </c>
      <c r="C26" s="637"/>
      <c r="D26" s="637"/>
      <c r="E26" s="637"/>
      <c r="F26" s="645"/>
      <c r="G26" s="276">
        <f>G17+G25</f>
        <v>0</v>
      </c>
    </row>
    <row r="27" spans="1:7" ht="15" thickBot="1" x14ac:dyDescent="0.2">
      <c r="B27" s="655" t="s">
        <v>106</v>
      </c>
      <c r="C27" s="656"/>
      <c r="D27" s="656"/>
      <c r="E27" s="656"/>
      <c r="F27" s="656"/>
      <c r="G27" s="657"/>
    </row>
    <row r="28" spans="1:7" ht="15" thickBot="1" x14ac:dyDescent="0.2"/>
    <row r="29" spans="1:7" s="152" customFormat="1" ht="21.75" customHeight="1" thickBot="1" x14ac:dyDescent="0.2">
      <c r="A29" s="109"/>
      <c r="B29" s="633" t="s">
        <v>280</v>
      </c>
      <c r="C29" s="634"/>
      <c r="D29" s="634"/>
      <c r="E29" s="634"/>
      <c r="F29" s="634"/>
      <c r="G29" s="635"/>
    </row>
    <row r="30" spans="1:7" s="152" customFormat="1" ht="18" customHeight="1" x14ac:dyDescent="0.15">
      <c r="A30" s="109"/>
      <c r="B30" s="421" t="s">
        <v>134</v>
      </c>
      <c r="C30" s="173"/>
      <c r="D30" s="174"/>
      <c r="E30" s="175"/>
      <c r="F30" s="176" t="s">
        <v>2</v>
      </c>
      <c r="G30" s="177" t="s">
        <v>242</v>
      </c>
    </row>
    <row r="31" spans="1:7" s="152" customFormat="1" ht="7" customHeight="1" x14ac:dyDescent="0.15">
      <c r="A31" s="109"/>
      <c r="B31" s="642"/>
      <c r="C31" s="643"/>
      <c r="D31" s="643"/>
      <c r="E31" s="643"/>
      <c r="F31" s="643"/>
      <c r="G31" s="644"/>
    </row>
    <row r="32" spans="1:7" s="152" customFormat="1" ht="18.75" customHeight="1" x14ac:dyDescent="0.15">
      <c r="A32" s="109"/>
      <c r="B32" s="178" t="s">
        <v>65</v>
      </c>
      <c r="C32" s="179" t="s">
        <v>0</v>
      </c>
      <c r="D32" s="179" t="s">
        <v>97</v>
      </c>
      <c r="E32" s="180" t="s">
        <v>98</v>
      </c>
      <c r="F32" s="181" t="s">
        <v>99</v>
      </c>
      <c r="G32" s="182" t="s">
        <v>6</v>
      </c>
    </row>
    <row r="33" spans="1:7" s="152" customFormat="1" ht="18.75" customHeight="1" x14ac:dyDescent="0.15">
      <c r="A33" s="109"/>
      <c r="B33" s="630" t="s">
        <v>100</v>
      </c>
      <c r="C33" s="631"/>
      <c r="D33" s="631"/>
      <c r="E33" s="631"/>
      <c r="F33" s="631"/>
      <c r="G33" s="632"/>
    </row>
    <row r="34" spans="1:7" x14ac:dyDescent="0.15">
      <c r="B34" s="63"/>
      <c r="C34" s="64" t="s">
        <v>271</v>
      </c>
      <c r="D34" s="65" t="s">
        <v>242</v>
      </c>
      <c r="E34" s="66">
        <v>1</v>
      </c>
      <c r="F34" s="67"/>
      <c r="G34" s="184">
        <f>ROUND(E34*F34,2)</f>
        <v>0</v>
      </c>
    </row>
    <row r="35" spans="1:7" x14ac:dyDescent="0.15">
      <c r="B35" s="63"/>
      <c r="C35" s="64"/>
      <c r="D35" s="65"/>
      <c r="E35" s="66"/>
      <c r="F35" s="67"/>
      <c r="G35" s="184"/>
    </row>
    <row r="36" spans="1:7" ht="14" customHeight="1" x14ac:dyDescent="0.15">
      <c r="B36" s="646" t="s">
        <v>236</v>
      </c>
      <c r="C36" s="647"/>
      <c r="D36" s="647"/>
      <c r="E36" s="647"/>
      <c r="F36" s="648">
        <v>0.46579999999999999</v>
      </c>
      <c r="G36" s="140">
        <f>SUM(G34:G35)</f>
        <v>0</v>
      </c>
    </row>
    <row r="37" spans="1:7" x14ac:dyDescent="0.15">
      <c r="B37" s="369"/>
      <c r="C37" s="370"/>
      <c r="D37" s="370"/>
      <c r="E37" s="370"/>
      <c r="F37" s="185"/>
      <c r="G37" s="186"/>
    </row>
    <row r="38" spans="1:7" x14ac:dyDescent="0.15">
      <c r="B38" s="630" t="s">
        <v>244</v>
      </c>
      <c r="C38" s="631"/>
      <c r="D38" s="631"/>
      <c r="E38" s="631"/>
      <c r="F38" s="631"/>
      <c r="G38" s="632"/>
    </row>
    <row r="39" spans="1:7" ht="28" x14ac:dyDescent="0.15">
      <c r="B39" s="63"/>
      <c r="C39" s="64" t="s">
        <v>385</v>
      </c>
      <c r="D39" s="65" t="s">
        <v>242</v>
      </c>
      <c r="E39" s="187">
        <v>1</v>
      </c>
      <c r="F39" s="188"/>
      <c r="G39" s="189">
        <f t="shared" ref="G39:G45" si="1">ROUND(E39*F39,2)</f>
        <v>0</v>
      </c>
    </row>
    <row r="40" spans="1:7" x14ac:dyDescent="0.15">
      <c r="B40" s="63"/>
      <c r="C40" s="64" t="s">
        <v>381</v>
      </c>
      <c r="D40" s="65" t="s">
        <v>242</v>
      </c>
      <c r="E40" s="187">
        <v>1</v>
      </c>
      <c r="F40" s="188"/>
      <c r="G40" s="189">
        <f t="shared" si="1"/>
        <v>0</v>
      </c>
    </row>
    <row r="41" spans="1:7" x14ac:dyDescent="0.15">
      <c r="B41" s="63"/>
      <c r="C41" s="64" t="s">
        <v>382</v>
      </c>
      <c r="D41" s="65" t="s">
        <v>242</v>
      </c>
      <c r="E41" s="187">
        <v>1</v>
      </c>
      <c r="F41" s="188"/>
      <c r="G41" s="189">
        <f t="shared" si="1"/>
        <v>0</v>
      </c>
    </row>
    <row r="42" spans="1:7" x14ac:dyDescent="0.15">
      <c r="B42" s="63"/>
      <c r="C42" s="64" t="s">
        <v>386</v>
      </c>
      <c r="D42" s="65" t="s">
        <v>242</v>
      </c>
      <c r="E42" s="187">
        <v>1</v>
      </c>
      <c r="F42" s="188"/>
      <c r="G42" s="189">
        <f t="shared" si="1"/>
        <v>0</v>
      </c>
    </row>
    <row r="43" spans="1:7" x14ac:dyDescent="0.15">
      <c r="B43" s="63"/>
      <c r="C43" s="64" t="s">
        <v>387</v>
      </c>
      <c r="D43" s="65" t="s">
        <v>242</v>
      </c>
      <c r="E43" s="187">
        <v>1</v>
      </c>
      <c r="F43" s="188"/>
      <c r="G43" s="189">
        <f t="shared" si="1"/>
        <v>0</v>
      </c>
    </row>
    <row r="44" spans="1:7" ht="28" x14ac:dyDescent="0.15">
      <c r="B44" s="63"/>
      <c r="C44" s="64" t="s">
        <v>388</v>
      </c>
      <c r="D44" s="65" t="s">
        <v>242</v>
      </c>
      <c r="E44" s="187">
        <v>1</v>
      </c>
      <c r="F44" s="188"/>
      <c r="G44" s="189">
        <f t="shared" si="1"/>
        <v>0</v>
      </c>
    </row>
    <row r="45" spans="1:7" ht="28" x14ac:dyDescent="0.15">
      <c r="B45" s="63"/>
      <c r="C45" s="64" t="s">
        <v>389</v>
      </c>
      <c r="D45" s="65" t="s">
        <v>242</v>
      </c>
      <c r="E45" s="187">
        <v>1</v>
      </c>
      <c r="F45" s="188"/>
      <c r="G45" s="189">
        <f t="shared" si="1"/>
        <v>0</v>
      </c>
    </row>
    <row r="46" spans="1:7" ht="15" thickBot="1" x14ac:dyDescent="0.2">
      <c r="B46" s="627" t="s">
        <v>96</v>
      </c>
      <c r="C46" s="628"/>
      <c r="D46" s="628"/>
      <c r="E46" s="628"/>
      <c r="F46" s="629"/>
      <c r="G46" s="191">
        <f>SUM(G39:G45)</f>
        <v>0</v>
      </c>
    </row>
    <row r="47" spans="1:7" s="68" customFormat="1" ht="35" customHeight="1" thickBot="1" x14ac:dyDescent="0.2">
      <c r="A47" s="183"/>
      <c r="B47" s="636" t="s">
        <v>238</v>
      </c>
      <c r="C47" s="637"/>
      <c r="D47" s="637"/>
      <c r="E47" s="637"/>
      <c r="F47" s="645"/>
      <c r="G47" s="276">
        <f>G36+G46</f>
        <v>0</v>
      </c>
    </row>
    <row r="48" spans="1:7" ht="15" thickBot="1" x14ac:dyDescent="0.2">
      <c r="B48" s="639" t="s">
        <v>106</v>
      </c>
      <c r="C48" s="640"/>
      <c r="D48" s="640"/>
      <c r="E48" s="640"/>
      <c r="F48" s="640"/>
      <c r="G48" s="641"/>
    </row>
    <row r="49" spans="1:7" ht="15" thickBot="1" x14ac:dyDescent="0.2"/>
    <row r="50" spans="1:7" s="152" customFormat="1" ht="21.75" customHeight="1" thickBot="1" x14ac:dyDescent="0.2">
      <c r="A50" s="109"/>
      <c r="B50" s="633" t="s">
        <v>587</v>
      </c>
      <c r="C50" s="634"/>
      <c r="D50" s="634"/>
      <c r="E50" s="634"/>
      <c r="F50" s="634"/>
      <c r="G50" s="635"/>
    </row>
    <row r="51" spans="1:7" s="152" customFormat="1" ht="18" customHeight="1" x14ac:dyDescent="0.15">
      <c r="A51" s="109"/>
      <c r="B51" s="421" t="s">
        <v>135</v>
      </c>
      <c r="C51" s="173"/>
      <c r="D51" s="174"/>
      <c r="E51" s="175"/>
      <c r="F51" s="176" t="s">
        <v>2</v>
      </c>
      <c r="G51" s="177" t="s">
        <v>242</v>
      </c>
    </row>
    <row r="52" spans="1:7" s="152" customFormat="1" ht="7" customHeight="1" x14ac:dyDescent="0.15">
      <c r="A52" s="109"/>
      <c r="B52" s="642"/>
      <c r="C52" s="643"/>
      <c r="D52" s="643"/>
      <c r="E52" s="643"/>
      <c r="F52" s="643"/>
      <c r="G52" s="644"/>
    </row>
    <row r="53" spans="1:7" s="152" customFormat="1" ht="18.75" customHeight="1" x14ac:dyDescent="0.15">
      <c r="A53" s="109"/>
      <c r="B53" s="178" t="s">
        <v>65</v>
      </c>
      <c r="C53" s="179" t="s">
        <v>0</v>
      </c>
      <c r="D53" s="179" t="s">
        <v>97</v>
      </c>
      <c r="E53" s="180" t="s">
        <v>98</v>
      </c>
      <c r="F53" s="181" t="s">
        <v>99</v>
      </c>
      <c r="G53" s="182" t="s">
        <v>6</v>
      </c>
    </row>
    <row r="54" spans="1:7" s="152" customFormat="1" ht="18.75" customHeight="1" x14ac:dyDescent="0.15">
      <c r="A54" s="109"/>
      <c r="B54" s="630" t="s">
        <v>100</v>
      </c>
      <c r="C54" s="631"/>
      <c r="D54" s="631"/>
      <c r="E54" s="631"/>
      <c r="F54" s="631"/>
      <c r="G54" s="632"/>
    </row>
    <row r="55" spans="1:7" ht="28" x14ac:dyDescent="0.15">
      <c r="B55" s="63"/>
      <c r="C55" s="64" t="s">
        <v>423</v>
      </c>
      <c r="D55" s="65" t="s">
        <v>242</v>
      </c>
      <c r="E55" s="66">
        <v>1</v>
      </c>
      <c r="F55" s="67"/>
      <c r="G55" s="184">
        <f>ROUND(E55*F55,2)</f>
        <v>0</v>
      </c>
    </row>
    <row r="56" spans="1:7" x14ac:dyDescent="0.15">
      <c r="B56" s="63"/>
      <c r="C56" s="135" t="s">
        <v>379</v>
      </c>
      <c r="D56" s="61" t="s">
        <v>7</v>
      </c>
      <c r="E56" s="136">
        <v>30</v>
      </c>
      <c r="F56" s="137"/>
      <c r="G56" s="138">
        <f>ROUND(E56*F56,2)/100</f>
        <v>0</v>
      </c>
    </row>
    <row r="57" spans="1:7" ht="28" x14ac:dyDescent="0.15">
      <c r="B57" s="63"/>
      <c r="C57" s="135" t="s">
        <v>540</v>
      </c>
      <c r="D57" s="61" t="s">
        <v>7</v>
      </c>
      <c r="E57" s="385">
        <v>0.2</v>
      </c>
      <c r="F57" s="137"/>
      <c r="G57" s="138">
        <f>(ROUND(E57*F57,2)/220)</f>
        <v>0</v>
      </c>
    </row>
    <row r="58" spans="1:7" x14ac:dyDescent="0.15">
      <c r="B58" s="63"/>
      <c r="C58" s="139" t="s">
        <v>539</v>
      </c>
      <c r="D58" s="61" t="s">
        <v>537</v>
      </c>
      <c r="E58" s="136">
        <v>126.15</v>
      </c>
      <c r="F58" s="137"/>
      <c r="G58" s="184">
        <f t="shared" ref="G58" si="2">ROUND(E58*F58,2)</f>
        <v>0</v>
      </c>
    </row>
    <row r="59" spans="1:7" x14ac:dyDescent="0.15">
      <c r="B59" s="63"/>
      <c r="C59" s="64"/>
      <c r="D59" s="65"/>
      <c r="E59" s="66"/>
      <c r="F59" s="67"/>
      <c r="G59" s="184"/>
    </row>
    <row r="60" spans="1:7" ht="14" customHeight="1" x14ac:dyDescent="0.15">
      <c r="B60" s="646" t="s">
        <v>236</v>
      </c>
      <c r="C60" s="647"/>
      <c r="D60" s="647"/>
      <c r="E60" s="647"/>
      <c r="F60" s="648"/>
      <c r="G60" s="140">
        <f>G55+G56+G58</f>
        <v>0</v>
      </c>
    </row>
    <row r="61" spans="1:7" x14ac:dyDescent="0.15">
      <c r="B61" s="369"/>
      <c r="C61" s="370"/>
      <c r="D61" s="370"/>
      <c r="E61" s="370"/>
      <c r="F61" s="185"/>
      <c r="G61" s="186"/>
    </row>
    <row r="62" spans="1:7" x14ac:dyDescent="0.15">
      <c r="B62" s="630" t="s">
        <v>244</v>
      </c>
      <c r="C62" s="631"/>
      <c r="D62" s="631"/>
      <c r="E62" s="631"/>
      <c r="F62" s="631"/>
      <c r="G62" s="632"/>
    </row>
    <row r="63" spans="1:7" ht="15" thickBot="1" x14ac:dyDescent="0.2">
      <c r="B63" s="627" t="s">
        <v>96</v>
      </c>
      <c r="C63" s="628"/>
      <c r="D63" s="628"/>
      <c r="E63" s="628"/>
      <c r="F63" s="629"/>
      <c r="G63" s="191">
        <f>G46</f>
        <v>0</v>
      </c>
    </row>
    <row r="64" spans="1:7" s="68" customFormat="1" ht="35" customHeight="1" thickBot="1" x14ac:dyDescent="0.2">
      <c r="A64" s="183"/>
      <c r="B64" s="636" t="s">
        <v>238</v>
      </c>
      <c r="C64" s="637"/>
      <c r="D64" s="637"/>
      <c r="E64" s="637"/>
      <c r="F64" s="645"/>
      <c r="G64" s="276">
        <f>G60+G63</f>
        <v>0</v>
      </c>
    </row>
    <row r="65" spans="1:7" ht="15" thickBot="1" x14ac:dyDescent="0.2">
      <c r="B65" s="639" t="s">
        <v>106</v>
      </c>
      <c r="C65" s="640"/>
      <c r="D65" s="640"/>
      <c r="E65" s="640"/>
      <c r="F65" s="640"/>
      <c r="G65" s="641"/>
    </row>
    <row r="66" spans="1:7" ht="15" thickBot="1" x14ac:dyDescent="0.2"/>
    <row r="67" spans="1:7" s="152" customFormat="1" ht="21.75" customHeight="1" thickBot="1" x14ac:dyDescent="0.2">
      <c r="A67" s="109"/>
      <c r="B67" s="633" t="s">
        <v>240</v>
      </c>
      <c r="C67" s="634"/>
      <c r="D67" s="634"/>
      <c r="E67" s="634"/>
      <c r="F67" s="634"/>
      <c r="G67" s="635"/>
    </row>
    <row r="68" spans="1:7" s="152" customFormat="1" ht="18" customHeight="1" x14ac:dyDescent="0.15">
      <c r="A68" s="109"/>
      <c r="B68" s="421" t="s">
        <v>136</v>
      </c>
      <c r="C68" s="173"/>
      <c r="D68" s="174"/>
      <c r="E68" s="175"/>
      <c r="F68" s="176" t="s">
        <v>2</v>
      </c>
      <c r="G68" s="177" t="s">
        <v>242</v>
      </c>
    </row>
    <row r="69" spans="1:7" s="152" customFormat="1" ht="7" customHeight="1" x14ac:dyDescent="0.15">
      <c r="A69" s="109"/>
      <c r="B69" s="642"/>
      <c r="C69" s="643"/>
      <c r="D69" s="643"/>
      <c r="E69" s="643"/>
      <c r="F69" s="643"/>
      <c r="G69" s="644"/>
    </row>
    <row r="70" spans="1:7" s="152" customFormat="1" ht="18.75" customHeight="1" x14ac:dyDescent="0.15">
      <c r="A70" s="109"/>
      <c r="B70" s="178" t="s">
        <v>65</v>
      </c>
      <c r="C70" s="179" t="s">
        <v>0</v>
      </c>
      <c r="D70" s="179" t="s">
        <v>97</v>
      </c>
      <c r="E70" s="180" t="s">
        <v>98</v>
      </c>
      <c r="F70" s="181" t="s">
        <v>99</v>
      </c>
      <c r="G70" s="182" t="s">
        <v>6</v>
      </c>
    </row>
    <row r="71" spans="1:7" s="152" customFormat="1" ht="18.75" customHeight="1" x14ac:dyDescent="0.15">
      <c r="A71" s="109"/>
      <c r="B71" s="630" t="s">
        <v>100</v>
      </c>
      <c r="C71" s="631"/>
      <c r="D71" s="631"/>
      <c r="E71" s="631"/>
      <c r="F71" s="631"/>
      <c r="G71" s="632"/>
    </row>
    <row r="72" spans="1:7" x14ac:dyDescent="0.15">
      <c r="B72" s="63"/>
      <c r="C72" s="64" t="s">
        <v>390</v>
      </c>
      <c r="D72" s="65" t="s">
        <v>242</v>
      </c>
      <c r="E72" s="66">
        <v>1</v>
      </c>
      <c r="F72" s="67"/>
      <c r="G72" s="184">
        <f>ROUND(E72*F72,2)</f>
        <v>0</v>
      </c>
    </row>
    <row r="73" spans="1:7" x14ac:dyDescent="0.15">
      <c r="B73" s="63"/>
      <c r="C73" s="64"/>
      <c r="D73" s="65"/>
      <c r="E73" s="66"/>
      <c r="F73" s="67"/>
      <c r="G73" s="184"/>
    </row>
    <row r="74" spans="1:7" ht="14" customHeight="1" x14ac:dyDescent="0.15">
      <c r="B74" s="646" t="s">
        <v>236</v>
      </c>
      <c r="C74" s="647"/>
      <c r="D74" s="647"/>
      <c r="E74" s="647"/>
      <c r="F74" s="648"/>
      <c r="G74" s="140">
        <f>SUM(G72:G73)</f>
        <v>0</v>
      </c>
    </row>
    <row r="75" spans="1:7" x14ac:dyDescent="0.15">
      <c r="B75" s="369"/>
      <c r="C75" s="370"/>
      <c r="D75" s="370"/>
      <c r="E75" s="370"/>
      <c r="F75" s="185"/>
      <c r="G75" s="186"/>
    </row>
    <row r="76" spans="1:7" x14ac:dyDescent="0.15">
      <c r="B76" s="630" t="s">
        <v>101</v>
      </c>
      <c r="C76" s="631"/>
      <c r="D76" s="631"/>
      <c r="E76" s="631"/>
      <c r="F76" s="631"/>
      <c r="G76" s="632"/>
    </row>
    <row r="77" spans="1:7" ht="28" x14ac:dyDescent="0.15">
      <c r="B77" s="63"/>
      <c r="C77" s="64" t="s">
        <v>380</v>
      </c>
      <c r="D77" s="65" t="s">
        <v>242</v>
      </c>
      <c r="E77" s="187">
        <v>1</v>
      </c>
      <c r="F77" s="188"/>
      <c r="G77" s="189">
        <f t="shared" ref="G77:G81" si="3">ROUND(E77*F77,2)</f>
        <v>0</v>
      </c>
    </row>
    <row r="78" spans="1:7" x14ac:dyDescent="0.15">
      <c r="B78" s="63"/>
      <c r="C78" s="64" t="s">
        <v>381</v>
      </c>
      <c r="D78" s="65" t="s">
        <v>242</v>
      </c>
      <c r="E78" s="187">
        <v>1</v>
      </c>
      <c r="F78" s="188"/>
      <c r="G78" s="189">
        <f t="shared" si="3"/>
        <v>0</v>
      </c>
    </row>
    <row r="79" spans="1:7" x14ac:dyDescent="0.15">
      <c r="B79" s="63"/>
      <c r="C79" s="64" t="s">
        <v>382</v>
      </c>
      <c r="D79" s="65" t="s">
        <v>242</v>
      </c>
      <c r="E79" s="187">
        <v>1</v>
      </c>
      <c r="F79" s="188"/>
      <c r="G79" s="189">
        <f t="shared" si="3"/>
        <v>0</v>
      </c>
    </row>
    <row r="80" spans="1:7" ht="28" x14ac:dyDescent="0.15">
      <c r="B80" s="63"/>
      <c r="C80" s="64" t="s">
        <v>383</v>
      </c>
      <c r="D80" s="65" t="s">
        <v>242</v>
      </c>
      <c r="E80" s="187">
        <v>1</v>
      </c>
      <c r="F80" s="188"/>
      <c r="G80" s="189">
        <f t="shared" si="3"/>
        <v>0</v>
      </c>
    </row>
    <row r="81" spans="1:7" ht="42" x14ac:dyDescent="0.15">
      <c r="B81" s="63"/>
      <c r="C81" s="64" t="s">
        <v>391</v>
      </c>
      <c r="D81" s="65" t="s">
        <v>242</v>
      </c>
      <c r="E81" s="187">
        <v>1</v>
      </c>
      <c r="F81" s="188"/>
      <c r="G81" s="189">
        <f t="shared" si="3"/>
        <v>0</v>
      </c>
    </row>
    <row r="82" spans="1:7" ht="15" thickBot="1" x14ac:dyDescent="0.2">
      <c r="B82" s="627" t="s">
        <v>96</v>
      </c>
      <c r="C82" s="628"/>
      <c r="D82" s="628"/>
      <c r="E82" s="628"/>
      <c r="F82" s="629"/>
      <c r="G82" s="191">
        <f>SUM(G77:G81)</f>
        <v>0</v>
      </c>
    </row>
    <row r="83" spans="1:7" s="68" customFormat="1" ht="35" customHeight="1" thickBot="1" x14ac:dyDescent="0.2">
      <c r="A83" s="183"/>
      <c r="B83" s="636" t="s">
        <v>238</v>
      </c>
      <c r="C83" s="637"/>
      <c r="D83" s="637"/>
      <c r="E83" s="637"/>
      <c r="F83" s="645"/>
      <c r="G83" s="276">
        <f>G74+G82</f>
        <v>0</v>
      </c>
    </row>
    <row r="84" spans="1:7" ht="15" thickBot="1" x14ac:dyDescent="0.2">
      <c r="B84" s="639" t="s">
        <v>106</v>
      </c>
      <c r="C84" s="640"/>
      <c r="D84" s="640"/>
      <c r="E84" s="640"/>
      <c r="F84" s="640"/>
      <c r="G84" s="641"/>
    </row>
    <row r="85" spans="1:7" ht="15" thickBot="1" x14ac:dyDescent="0.2"/>
    <row r="86" spans="1:7" s="152" customFormat="1" ht="21.75" customHeight="1" thickBot="1" x14ac:dyDescent="0.2">
      <c r="A86" s="109"/>
      <c r="B86" s="633" t="s">
        <v>594</v>
      </c>
      <c r="C86" s="634"/>
      <c r="D86" s="634"/>
      <c r="E86" s="634"/>
      <c r="F86" s="634"/>
      <c r="G86" s="635"/>
    </row>
    <row r="87" spans="1:7" s="152" customFormat="1" ht="18" customHeight="1" x14ac:dyDescent="0.15">
      <c r="A87" s="109"/>
      <c r="B87" s="421" t="s">
        <v>137</v>
      </c>
      <c r="C87" s="173"/>
      <c r="D87" s="174"/>
      <c r="E87" s="175"/>
      <c r="F87" s="176" t="s">
        <v>2</v>
      </c>
      <c r="G87" s="177" t="s">
        <v>242</v>
      </c>
    </row>
    <row r="88" spans="1:7" s="152" customFormat="1" ht="7" customHeight="1" x14ac:dyDescent="0.15">
      <c r="A88" s="109"/>
      <c r="B88" s="642"/>
      <c r="C88" s="643"/>
      <c r="D88" s="643"/>
      <c r="E88" s="643"/>
      <c r="F88" s="643"/>
      <c r="G88" s="644"/>
    </row>
    <row r="89" spans="1:7" s="152" customFormat="1" ht="18.75" customHeight="1" x14ac:dyDescent="0.15">
      <c r="A89" s="109"/>
      <c r="B89" s="178" t="s">
        <v>65</v>
      </c>
      <c r="C89" s="179" t="s">
        <v>0</v>
      </c>
      <c r="D89" s="179" t="s">
        <v>97</v>
      </c>
      <c r="E89" s="180" t="s">
        <v>98</v>
      </c>
      <c r="F89" s="181" t="s">
        <v>99</v>
      </c>
      <c r="G89" s="182" t="s">
        <v>6</v>
      </c>
    </row>
    <row r="90" spans="1:7" s="152" customFormat="1" ht="18.75" customHeight="1" x14ac:dyDescent="0.15">
      <c r="A90" s="109"/>
      <c r="B90" s="630" t="s">
        <v>100</v>
      </c>
      <c r="C90" s="631"/>
      <c r="D90" s="631"/>
      <c r="E90" s="631"/>
      <c r="F90" s="631"/>
      <c r="G90" s="632"/>
    </row>
    <row r="91" spans="1:7" x14ac:dyDescent="0.15">
      <c r="B91" s="63"/>
      <c r="C91" s="64" t="s">
        <v>241</v>
      </c>
      <c r="D91" s="65" t="s">
        <v>242</v>
      </c>
      <c r="E91" s="66">
        <v>1</v>
      </c>
      <c r="F91" s="67"/>
      <c r="G91" s="184">
        <f>ROUND(E91*F91,2)</f>
        <v>0</v>
      </c>
    </row>
    <row r="92" spans="1:7" x14ac:dyDescent="0.15">
      <c r="B92" s="63"/>
      <c r="C92" s="64"/>
      <c r="D92" s="65"/>
      <c r="E92" s="66"/>
      <c r="F92" s="67"/>
      <c r="G92" s="184"/>
    </row>
    <row r="93" spans="1:7" ht="14" customHeight="1" x14ac:dyDescent="0.15">
      <c r="B93" s="646" t="s">
        <v>236</v>
      </c>
      <c r="C93" s="647"/>
      <c r="D93" s="647"/>
      <c r="E93" s="647"/>
      <c r="F93" s="648">
        <v>0.46579999999999999</v>
      </c>
      <c r="G93" s="140">
        <f>SUM(G91:G92)</f>
        <v>0</v>
      </c>
    </row>
    <row r="94" spans="1:7" x14ac:dyDescent="0.15">
      <c r="B94" s="369"/>
      <c r="C94" s="370"/>
      <c r="D94" s="370"/>
      <c r="E94" s="370"/>
      <c r="F94" s="185"/>
      <c r="G94" s="186"/>
    </row>
    <row r="95" spans="1:7" x14ac:dyDescent="0.15">
      <c r="B95" s="630" t="s">
        <v>244</v>
      </c>
      <c r="C95" s="631"/>
      <c r="D95" s="631"/>
      <c r="E95" s="631"/>
      <c r="F95" s="631"/>
      <c r="G95" s="632"/>
    </row>
    <row r="96" spans="1:7" ht="28" x14ac:dyDescent="0.15">
      <c r="B96" s="63"/>
      <c r="C96" s="64" t="s">
        <v>392</v>
      </c>
      <c r="D96" s="65" t="s">
        <v>242</v>
      </c>
      <c r="E96" s="187">
        <v>1</v>
      </c>
      <c r="F96" s="188"/>
      <c r="G96" s="189">
        <f t="shared" ref="G96:G100" si="4">ROUND(E96*F96,2)</f>
        <v>0</v>
      </c>
    </row>
    <row r="97" spans="1:7" x14ac:dyDescent="0.15">
      <c r="B97" s="63"/>
      <c r="C97" s="64" t="s">
        <v>381</v>
      </c>
      <c r="D97" s="65" t="s">
        <v>242</v>
      </c>
      <c r="E97" s="187">
        <v>1</v>
      </c>
      <c r="F97" s="188"/>
      <c r="G97" s="189">
        <f t="shared" si="4"/>
        <v>0</v>
      </c>
    </row>
    <row r="98" spans="1:7" x14ac:dyDescent="0.15">
      <c r="B98" s="63"/>
      <c r="C98" s="64" t="s">
        <v>382</v>
      </c>
      <c r="D98" s="65" t="s">
        <v>242</v>
      </c>
      <c r="E98" s="187">
        <v>1</v>
      </c>
      <c r="F98" s="188"/>
      <c r="G98" s="189">
        <f t="shared" si="4"/>
        <v>0</v>
      </c>
    </row>
    <row r="99" spans="1:7" ht="28" x14ac:dyDescent="0.15">
      <c r="B99" s="63"/>
      <c r="C99" s="64" t="s">
        <v>393</v>
      </c>
      <c r="D99" s="65" t="s">
        <v>242</v>
      </c>
      <c r="E99" s="187">
        <v>1</v>
      </c>
      <c r="F99" s="188"/>
      <c r="G99" s="189">
        <f t="shared" si="4"/>
        <v>0</v>
      </c>
    </row>
    <row r="100" spans="1:7" ht="28" x14ac:dyDescent="0.15">
      <c r="B100" s="63"/>
      <c r="C100" s="64" t="s">
        <v>394</v>
      </c>
      <c r="D100" s="65" t="s">
        <v>242</v>
      </c>
      <c r="E100" s="187">
        <v>1</v>
      </c>
      <c r="F100" s="188"/>
      <c r="G100" s="189">
        <f t="shared" si="4"/>
        <v>0</v>
      </c>
    </row>
    <row r="101" spans="1:7" ht="15" thickBot="1" x14ac:dyDescent="0.2">
      <c r="B101" s="627" t="s">
        <v>96</v>
      </c>
      <c r="C101" s="628"/>
      <c r="D101" s="628"/>
      <c r="E101" s="628"/>
      <c r="F101" s="629"/>
      <c r="G101" s="191">
        <f>SUM(G96:G100)</f>
        <v>0</v>
      </c>
    </row>
    <row r="102" spans="1:7" s="68" customFormat="1" ht="35" customHeight="1" thickBot="1" x14ac:dyDescent="0.2">
      <c r="A102" s="183"/>
      <c r="B102" s="636" t="s">
        <v>238</v>
      </c>
      <c r="C102" s="637"/>
      <c r="D102" s="637"/>
      <c r="E102" s="637"/>
      <c r="F102" s="645"/>
      <c r="G102" s="276">
        <f>G93+G101</f>
        <v>0</v>
      </c>
    </row>
    <row r="103" spans="1:7" ht="15" thickBot="1" x14ac:dyDescent="0.2">
      <c r="B103" s="639" t="s">
        <v>106</v>
      </c>
      <c r="C103" s="640"/>
      <c r="D103" s="640"/>
      <c r="E103" s="640"/>
      <c r="F103" s="640"/>
      <c r="G103" s="641"/>
    </row>
    <row r="104" spans="1:7" ht="15" thickBot="1" x14ac:dyDescent="0.2"/>
    <row r="105" spans="1:7" s="152" customFormat="1" ht="21.75" customHeight="1" thickBot="1" x14ac:dyDescent="0.2">
      <c r="A105" s="109"/>
      <c r="B105" s="633" t="s">
        <v>595</v>
      </c>
      <c r="C105" s="634"/>
      <c r="D105" s="634"/>
      <c r="E105" s="634"/>
      <c r="F105" s="634"/>
      <c r="G105" s="635"/>
    </row>
    <row r="106" spans="1:7" s="152" customFormat="1" ht="18" customHeight="1" x14ac:dyDescent="0.15">
      <c r="A106" s="109"/>
      <c r="B106" s="421" t="s">
        <v>138</v>
      </c>
      <c r="C106" s="173"/>
      <c r="D106" s="174"/>
      <c r="E106" s="175"/>
      <c r="F106" s="176" t="s">
        <v>2</v>
      </c>
      <c r="G106" s="177" t="s">
        <v>242</v>
      </c>
    </row>
    <row r="107" spans="1:7" s="152" customFormat="1" ht="7" customHeight="1" x14ac:dyDescent="0.15">
      <c r="A107" s="109"/>
      <c r="B107" s="642"/>
      <c r="C107" s="643"/>
      <c r="D107" s="643"/>
      <c r="E107" s="643"/>
      <c r="F107" s="643"/>
      <c r="G107" s="644"/>
    </row>
    <row r="108" spans="1:7" s="152" customFormat="1" ht="18.75" customHeight="1" x14ac:dyDescent="0.15">
      <c r="A108" s="109"/>
      <c r="B108" s="178" t="s">
        <v>65</v>
      </c>
      <c r="C108" s="179" t="s">
        <v>0</v>
      </c>
      <c r="D108" s="179" t="s">
        <v>97</v>
      </c>
      <c r="E108" s="180" t="s">
        <v>98</v>
      </c>
      <c r="F108" s="181" t="s">
        <v>99</v>
      </c>
      <c r="G108" s="182" t="s">
        <v>6</v>
      </c>
    </row>
    <row r="109" spans="1:7" s="152" customFormat="1" ht="18.75" customHeight="1" x14ac:dyDescent="0.15">
      <c r="A109" s="109"/>
      <c r="B109" s="630" t="s">
        <v>100</v>
      </c>
      <c r="C109" s="631"/>
      <c r="D109" s="631"/>
      <c r="E109" s="631"/>
      <c r="F109" s="631"/>
      <c r="G109" s="632"/>
    </row>
    <row r="110" spans="1:7" x14ac:dyDescent="0.15">
      <c r="B110" s="63"/>
      <c r="C110" s="64" t="s">
        <v>241</v>
      </c>
      <c r="D110" s="65" t="s">
        <v>242</v>
      </c>
      <c r="E110" s="66">
        <v>1</v>
      </c>
      <c r="F110" s="67"/>
      <c r="G110" s="184">
        <f>ROUND(E110*F110,2)</f>
        <v>0</v>
      </c>
    </row>
    <row r="111" spans="1:7" ht="28" x14ac:dyDescent="0.15">
      <c r="B111" s="63"/>
      <c r="C111" s="135" t="s">
        <v>540</v>
      </c>
      <c r="D111" s="61" t="s">
        <v>7</v>
      </c>
      <c r="E111" s="385">
        <v>0.2</v>
      </c>
      <c r="F111" s="137"/>
      <c r="G111" s="138">
        <f>(ROUND(E111*F111,2)/220)</f>
        <v>0</v>
      </c>
    </row>
    <row r="112" spans="1:7" x14ac:dyDescent="0.15">
      <c r="B112" s="63"/>
      <c r="C112" s="139" t="s">
        <v>539</v>
      </c>
      <c r="D112" s="61" t="s">
        <v>537</v>
      </c>
      <c r="E112" s="136">
        <v>126.15</v>
      </c>
      <c r="F112" s="137">
        <f>G111</f>
        <v>0</v>
      </c>
      <c r="G112" s="184">
        <f t="shared" ref="G112" si="5">ROUND(E112*F112,2)</f>
        <v>0</v>
      </c>
    </row>
    <row r="113" spans="1:7" x14ac:dyDescent="0.15">
      <c r="B113" s="63"/>
      <c r="C113" s="64"/>
      <c r="D113" s="65"/>
      <c r="E113" s="66"/>
      <c r="F113" s="67"/>
      <c r="G113" s="184"/>
    </row>
    <row r="114" spans="1:7" ht="14" customHeight="1" x14ac:dyDescent="0.15">
      <c r="B114" s="646" t="s">
        <v>236</v>
      </c>
      <c r="C114" s="647"/>
      <c r="D114" s="647"/>
      <c r="E114" s="647"/>
      <c r="F114" s="648"/>
      <c r="G114" s="140">
        <f>G110+G112</f>
        <v>0</v>
      </c>
    </row>
    <row r="115" spans="1:7" x14ac:dyDescent="0.15">
      <c r="B115" s="369"/>
      <c r="C115" s="370"/>
      <c r="D115" s="370"/>
      <c r="E115" s="370"/>
      <c r="F115" s="185"/>
      <c r="G115" s="186"/>
    </row>
    <row r="116" spans="1:7" x14ac:dyDescent="0.15">
      <c r="B116" s="630" t="s">
        <v>244</v>
      </c>
      <c r="C116" s="631"/>
      <c r="D116" s="631"/>
      <c r="E116" s="631"/>
      <c r="F116" s="631"/>
      <c r="G116" s="632"/>
    </row>
    <row r="117" spans="1:7" ht="15" thickBot="1" x14ac:dyDescent="0.2">
      <c r="B117" s="627" t="s">
        <v>96</v>
      </c>
      <c r="C117" s="628"/>
      <c r="D117" s="628"/>
      <c r="E117" s="628"/>
      <c r="F117" s="629"/>
      <c r="G117" s="191">
        <f>G101</f>
        <v>0</v>
      </c>
    </row>
    <row r="118" spans="1:7" s="68" customFormat="1" ht="35" customHeight="1" thickBot="1" x14ac:dyDescent="0.2">
      <c r="A118" s="183"/>
      <c r="B118" s="636" t="s">
        <v>238</v>
      </c>
      <c r="C118" s="637"/>
      <c r="D118" s="637"/>
      <c r="E118" s="637"/>
      <c r="F118" s="645"/>
      <c r="G118" s="276">
        <f>G114+G117</f>
        <v>0</v>
      </c>
    </row>
    <row r="119" spans="1:7" ht="15" thickBot="1" x14ac:dyDescent="0.2">
      <c r="B119" s="639" t="s">
        <v>106</v>
      </c>
      <c r="C119" s="640"/>
      <c r="D119" s="640"/>
      <c r="E119" s="640"/>
      <c r="F119" s="640"/>
      <c r="G119" s="641"/>
    </row>
    <row r="120" spans="1:7" ht="15" thickBot="1" x14ac:dyDescent="0.2"/>
    <row r="121" spans="1:7" s="152" customFormat="1" ht="21.75" customHeight="1" thickBot="1" x14ac:dyDescent="0.2">
      <c r="A121" s="109"/>
      <c r="B121" s="633" t="s">
        <v>276</v>
      </c>
      <c r="C121" s="634"/>
      <c r="D121" s="634"/>
      <c r="E121" s="634"/>
      <c r="F121" s="634"/>
      <c r="G121" s="635"/>
    </row>
    <row r="122" spans="1:7" s="152" customFormat="1" ht="18" customHeight="1" x14ac:dyDescent="0.15">
      <c r="A122" s="109"/>
      <c r="B122" s="421" t="s">
        <v>139</v>
      </c>
      <c r="C122" s="173"/>
      <c r="D122" s="174"/>
      <c r="E122" s="175"/>
      <c r="F122" s="176" t="s">
        <v>2</v>
      </c>
      <c r="G122" s="177" t="s">
        <v>242</v>
      </c>
    </row>
    <row r="123" spans="1:7" s="152" customFormat="1" ht="7" customHeight="1" x14ac:dyDescent="0.15">
      <c r="A123" s="109"/>
      <c r="B123" s="642"/>
      <c r="C123" s="643"/>
      <c r="D123" s="643"/>
      <c r="E123" s="643"/>
      <c r="F123" s="643"/>
      <c r="G123" s="644"/>
    </row>
    <row r="124" spans="1:7" s="152" customFormat="1" ht="18.75" customHeight="1" x14ac:dyDescent="0.15">
      <c r="A124" s="109"/>
      <c r="B124" s="178" t="s">
        <v>65</v>
      </c>
      <c r="C124" s="179" t="s">
        <v>0</v>
      </c>
      <c r="D124" s="179" t="s">
        <v>97</v>
      </c>
      <c r="E124" s="180" t="s">
        <v>98</v>
      </c>
      <c r="F124" s="181" t="s">
        <v>99</v>
      </c>
      <c r="G124" s="182" t="s">
        <v>6</v>
      </c>
    </row>
    <row r="125" spans="1:7" s="152" customFormat="1" ht="18.75" customHeight="1" x14ac:dyDescent="0.15">
      <c r="A125" s="109"/>
      <c r="B125" s="630" t="s">
        <v>100</v>
      </c>
      <c r="C125" s="631"/>
      <c r="D125" s="631"/>
      <c r="E125" s="631"/>
      <c r="F125" s="631"/>
      <c r="G125" s="632"/>
    </row>
    <row r="126" spans="1:7" x14ac:dyDescent="0.15">
      <c r="B126" s="63"/>
      <c r="C126" s="64" t="s">
        <v>277</v>
      </c>
      <c r="D126" s="65" t="s">
        <v>242</v>
      </c>
      <c r="E126" s="66">
        <v>1</v>
      </c>
      <c r="F126" s="67"/>
      <c r="G126" s="184">
        <f>E126*F126</f>
        <v>0</v>
      </c>
    </row>
    <row r="127" spans="1:7" x14ac:dyDescent="0.15">
      <c r="B127" s="63"/>
      <c r="C127" s="64"/>
      <c r="D127" s="65"/>
      <c r="E127" s="66"/>
      <c r="F127" s="67"/>
      <c r="G127" s="184"/>
    </row>
    <row r="128" spans="1:7" ht="14" customHeight="1" x14ac:dyDescent="0.15">
      <c r="B128" s="646" t="s">
        <v>236</v>
      </c>
      <c r="C128" s="647"/>
      <c r="D128" s="647"/>
      <c r="E128" s="647"/>
      <c r="F128" s="648"/>
      <c r="G128" s="140">
        <f>SUM(G126:G127)</f>
        <v>0</v>
      </c>
    </row>
    <row r="129" spans="1:7" x14ac:dyDescent="0.15">
      <c r="B129" s="369"/>
      <c r="C129" s="370"/>
      <c r="D129" s="370"/>
      <c r="E129" s="370"/>
      <c r="F129" s="185"/>
      <c r="G129" s="186"/>
    </row>
    <row r="130" spans="1:7" x14ac:dyDescent="0.15">
      <c r="B130" s="630" t="s">
        <v>244</v>
      </c>
      <c r="C130" s="631"/>
      <c r="D130" s="631"/>
      <c r="E130" s="631"/>
      <c r="F130" s="631"/>
      <c r="G130" s="632"/>
    </row>
    <row r="131" spans="1:7" ht="28" x14ac:dyDescent="0.15">
      <c r="B131" s="63"/>
      <c r="C131" s="64" t="s">
        <v>392</v>
      </c>
      <c r="D131" s="65" t="s">
        <v>242</v>
      </c>
      <c r="E131" s="187">
        <v>1</v>
      </c>
      <c r="F131" s="188"/>
      <c r="G131" s="189">
        <f>ROUND(E131*F131,2)</f>
        <v>0</v>
      </c>
    </row>
    <row r="132" spans="1:7" x14ac:dyDescent="0.15">
      <c r="B132" s="63"/>
      <c r="C132" s="64" t="s">
        <v>381</v>
      </c>
      <c r="D132" s="65" t="s">
        <v>242</v>
      </c>
      <c r="E132" s="187">
        <v>1</v>
      </c>
      <c r="F132" s="188"/>
      <c r="G132" s="189">
        <f t="shared" ref="G132:G135" si="6">ROUND(E132*F132,2)</f>
        <v>0</v>
      </c>
    </row>
    <row r="133" spans="1:7" x14ac:dyDescent="0.15">
      <c r="B133" s="63"/>
      <c r="C133" s="64" t="s">
        <v>382</v>
      </c>
      <c r="D133" s="65" t="s">
        <v>242</v>
      </c>
      <c r="E133" s="187">
        <v>1</v>
      </c>
      <c r="F133" s="188"/>
      <c r="G133" s="189">
        <f t="shared" si="6"/>
        <v>0</v>
      </c>
    </row>
    <row r="134" spans="1:7" ht="28" x14ac:dyDescent="0.15">
      <c r="B134" s="63"/>
      <c r="C134" s="64" t="s">
        <v>393</v>
      </c>
      <c r="D134" s="65" t="s">
        <v>242</v>
      </c>
      <c r="E134" s="187">
        <v>1</v>
      </c>
      <c r="F134" s="188"/>
      <c r="G134" s="189">
        <f t="shared" si="6"/>
        <v>0</v>
      </c>
    </row>
    <row r="135" spans="1:7" ht="28" x14ac:dyDescent="0.15">
      <c r="B135" s="63"/>
      <c r="C135" s="64" t="s">
        <v>321</v>
      </c>
      <c r="D135" s="65" t="s">
        <v>242</v>
      </c>
      <c r="E135" s="187">
        <v>1</v>
      </c>
      <c r="F135" s="188"/>
      <c r="G135" s="189">
        <f t="shared" si="6"/>
        <v>0</v>
      </c>
    </row>
    <row r="136" spans="1:7" ht="15" thickBot="1" x14ac:dyDescent="0.2">
      <c r="B136" s="627" t="s">
        <v>96</v>
      </c>
      <c r="C136" s="628"/>
      <c r="D136" s="628"/>
      <c r="E136" s="628"/>
      <c r="F136" s="629"/>
      <c r="G136" s="191">
        <f>SUM(G131:G135)</f>
        <v>0</v>
      </c>
    </row>
    <row r="137" spans="1:7" s="68" customFormat="1" ht="35" customHeight="1" thickBot="1" x14ac:dyDescent="0.2">
      <c r="A137" s="183"/>
      <c r="B137" s="636" t="s">
        <v>238</v>
      </c>
      <c r="C137" s="637"/>
      <c r="D137" s="637"/>
      <c r="E137" s="637"/>
      <c r="F137" s="645"/>
      <c r="G137" s="276">
        <f>G128+G136</f>
        <v>0</v>
      </c>
    </row>
    <row r="138" spans="1:7" ht="15" thickBot="1" x14ac:dyDescent="0.2">
      <c r="B138" s="639" t="s">
        <v>106</v>
      </c>
      <c r="C138" s="640"/>
      <c r="D138" s="640"/>
      <c r="E138" s="640"/>
      <c r="F138" s="640"/>
      <c r="G138" s="641"/>
    </row>
  </sheetData>
  <mergeCells count="62">
    <mergeCell ref="B118:F118"/>
    <mergeCell ref="B119:G119"/>
    <mergeCell ref="B1:G1"/>
    <mergeCell ref="B138:G138"/>
    <mergeCell ref="B128:F128"/>
    <mergeCell ref="B130:G130"/>
    <mergeCell ref="B136:F136"/>
    <mergeCell ref="B137:F137"/>
    <mergeCell ref="B121:G121"/>
    <mergeCell ref="B123:G123"/>
    <mergeCell ref="B125:G125"/>
    <mergeCell ref="B86:G86"/>
    <mergeCell ref="B88:G88"/>
    <mergeCell ref="B90:G90"/>
    <mergeCell ref="B93:F93"/>
    <mergeCell ref="B95:G95"/>
    <mergeCell ref="B101:F101"/>
    <mergeCell ref="B103:G103"/>
    <mergeCell ref="B105:G105"/>
    <mergeCell ref="B107:G107"/>
    <mergeCell ref="B109:G109"/>
    <mergeCell ref="B102:F102"/>
    <mergeCell ref="B114:F114"/>
    <mergeCell ref="B83:F83"/>
    <mergeCell ref="B84:G84"/>
    <mergeCell ref="B10:G10"/>
    <mergeCell ref="B12:G12"/>
    <mergeCell ref="B14:G14"/>
    <mergeCell ref="B25:F25"/>
    <mergeCell ref="B26:F26"/>
    <mergeCell ref="B27:G27"/>
    <mergeCell ref="B46:F46"/>
    <mergeCell ref="B19:G19"/>
    <mergeCell ref="B47:F47"/>
    <mergeCell ref="B76:G76"/>
    <mergeCell ref="B33:G33"/>
    <mergeCell ref="B36:F36"/>
    <mergeCell ref="B71:G71"/>
    <mergeCell ref="B69:G69"/>
    <mergeCell ref="B29:G29"/>
    <mergeCell ref="B38:G38"/>
    <mergeCell ref="B2:G2"/>
    <mergeCell ref="E4:F4"/>
    <mergeCell ref="E5:F5"/>
    <mergeCell ref="E6:F6"/>
    <mergeCell ref="B31:G31"/>
    <mergeCell ref="B117:F117"/>
    <mergeCell ref="B116:G116"/>
    <mergeCell ref="B50:G50"/>
    <mergeCell ref="B82:F82"/>
    <mergeCell ref="B8:G8"/>
    <mergeCell ref="B65:G65"/>
    <mergeCell ref="B52:G52"/>
    <mergeCell ref="B54:G54"/>
    <mergeCell ref="B62:G62"/>
    <mergeCell ref="B63:F63"/>
    <mergeCell ref="B64:F64"/>
    <mergeCell ref="B17:F17"/>
    <mergeCell ref="B60:F60"/>
    <mergeCell ref="B74:F74"/>
    <mergeCell ref="B48:G48"/>
    <mergeCell ref="B67:G67"/>
  </mergeCells>
  <printOptions horizontalCentered="1"/>
  <pageMargins left="0.98425196850393704" right="0.59055118110236204" top="0.3" bottom="0.3" header="0.39370078740157499" footer="0.39370078740157499"/>
  <pageSetup paperSize="9" scale="65" orientation="portrait" r:id="rId1"/>
  <headerFooter>
    <oddFooter>&amp;L&amp;"Calibri,Regular"&amp;K000000&amp;P / &amp;N&amp;R&amp;"Calibri,Regular"&amp;K000000&amp;F \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
  <dimension ref="A1:H38"/>
  <sheetViews>
    <sheetView showGridLines="0" zoomScale="164" zoomScaleNormal="111" zoomScaleSheetLayoutView="100" workbookViewId="0"/>
  </sheetViews>
  <sheetFormatPr baseColWidth="10" defaultColWidth="9.1640625" defaultRowHeight="14" x14ac:dyDescent="0.15"/>
  <cols>
    <col min="1" max="1" width="2.6640625" style="114" customWidth="1"/>
    <col min="2" max="3" width="11.5" style="114" customWidth="1"/>
    <col min="4" max="4" width="52.83203125" style="114" customWidth="1"/>
    <col min="5" max="5" width="11.33203125" style="114" customWidth="1"/>
    <col min="6" max="6" width="13.33203125" style="115" customWidth="1"/>
    <col min="7" max="7" width="14.33203125" style="114" customWidth="1"/>
    <col min="8" max="8" width="14.6640625" style="116" customWidth="1"/>
    <col min="9" max="16384" width="9.1640625" style="91"/>
  </cols>
  <sheetData>
    <row r="1" spans="1:8" s="113" customFormat="1" ht="57" customHeight="1" thickBot="1" x14ac:dyDescent="0.2">
      <c r="A1" s="331"/>
      <c r="B1" s="449"/>
      <c r="C1" s="450"/>
      <c r="D1" s="450"/>
      <c r="E1" s="450"/>
      <c r="F1" s="450"/>
      <c r="G1" s="450"/>
      <c r="H1" s="451"/>
    </row>
    <row r="2" spans="1:8" s="113" customFormat="1" ht="18.75" customHeight="1" thickBot="1" x14ac:dyDescent="0.2">
      <c r="A2" s="110"/>
      <c r="B2" s="667" t="s">
        <v>618</v>
      </c>
      <c r="C2" s="668"/>
      <c r="D2" s="668"/>
      <c r="E2" s="668"/>
      <c r="F2" s="668"/>
      <c r="G2" s="668"/>
      <c r="H2" s="669"/>
    </row>
    <row r="3" spans="1:8" s="113" customFormat="1" ht="18.75" customHeight="1" x14ac:dyDescent="0.15">
      <c r="A3" s="110"/>
      <c r="B3" s="103"/>
      <c r="C3" s="104"/>
      <c r="D3" s="104"/>
      <c r="E3" s="104"/>
      <c r="F3" s="670" t="s">
        <v>525</v>
      </c>
      <c r="G3" s="670"/>
      <c r="H3" s="277" t="s">
        <v>616</v>
      </c>
    </row>
    <row r="4" spans="1:8" s="113" customFormat="1" ht="18.75" customHeight="1" x14ac:dyDescent="0.15">
      <c r="A4" s="110"/>
      <c r="B4" s="105"/>
      <c r="C4" s="1"/>
      <c r="D4" s="1"/>
      <c r="E4" s="1"/>
      <c r="F4" s="671" t="s">
        <v>107</v>
      </c>
      <c r="G4" s="671"/>
      <c r="H4" s="456" t="s">
        <v>614</v>
      </c>
    </row>
    <row r="5" spans="1:8" s="113" customFormat="1" ht="14.25" customHeight="1" thickBot="1" x14ac:dyDescent="0.2">
      <c r="A5" s="110"/>
      <c r="B5" s="106"/>
      <c r="C5" s="107"/>
      <c r="D5" s="107"/>
      <c r="E5" s="107"/>
      <c r="F5" s="672" t="s">
        <v>108</v>
      </c>
      <c r="G5" s="672"/>
      <c r="H5" s="457" t="s">
        <v>614</v>
      </c>
    </row>
    <row r="6" spans="1:8" s="113" customFormat="1" ht="14.25" customHeight="1" thickBot="1" x14ac:dyDescent="0.2">
      <c r="A6" s="110"/>
      <c r="B6" s="1"/>
      <c r="C6" s="1"/>
      <c r="D6" s="1"/>
      <c r="E6" s="1"/>
      <c r="F6" s="111"/>
      <c r="G6" s="111"/>
      <c r="H6" s="112"/>
    </row>
    <row r="7" spans="1:8" ht="25" customHeight="1" thickBot="1" x14ac:dyDescent="0.2">
      <c r="A7" s="109"/>
      <c r="B7" s="664" t="s">
        <v>484</v>
      </c>
      <c r="C7" s="665"/>
      <c r="D7" s="665"/>
      <c r="E7" s="665"/>
      <c r="F7" s="665"/>
      <c r="G7" s="665"/>
      <c r="H7" s="666"/>
    </row>
    <row r="8" spans="1:8" ht="28" x14ac:dyDescent="0.15">
      <c r="A8" s="109"/>
      <c r="B8" s="422" t="s">
        <v>460</v>
      </c>
      <c r="C8" s="423"/>
      <c r="D8" s="423"/>
      <c r="E8" s="424"/>
      <c r="F8" s="425"/>
      <c r="G8" s="426"/>
      <c r="H8" s="427"/>
    </row>
    <row r="9" spans="1:8" x14ac:dyDescent="0.15">
      <c r="A9" s="340"/>
      <c r="B9" s="428" t="s">
        <v>65</v>
      </c>
      <c r="C9" s="428" t="s">
        <v>273</v>
      </c>
      <c r="D9" s="428" t="s">
        <v>21</v>
      </c>
      <c r="E9" s="429" t="s">
        <v>2</v>
      </c>
      <c r="F9" s="430" t="s">
        <v>103</v>
      </c>
      <c r="G9" s="429" t="s">
        <v>99</v>
      </c>
      <c r="H9" s="431" t="s">
        <v>6</v>
      </c>
    </row>
    <row r="10" spans="1:8" x14ac:dyDescent="0.15">
      <c r="A10" s="340"/>
      <c r="B10" s="432" t="s">
        <v>505</v>
      </c>
      <c r="C10" s="432"/>
      <c r="D10" s="433" t="s">
        <v>483</v>
      </c>
      <c r="E10" s="434" t="s">
        <v>111</v>
      </c>
      <c r="F10" s="435">
        <v>30</v>
      </c>
      <c r="G10" s="436"/>
      <c r="H10" s="437">
        <f t="shared" ref="H10:H12" si="0">ROUND((F10*G10),2)</f>
        <v>0</v>
      </c>
    </row>
    <row r="11" spans="1:8" ht="28" x14ac:dyDescent="0.15">
      <c r="A11" s="340"/>
      <c r="B11" s="432" t="s">
        <v>508</v>
      </c>
      <c r="C11" s="432"/>
      <c r="D11" s="433" t="s">
        <v>274</v>
      </c>
      <c r="E11" s="434" t="s">
        <v>102</v>
      </c>
      <c r="F11" s="435">
        <v>15</v>
      </c>
      <c r="G11" s="436"/>
      <c r="H11" s="437">
        <f t="shared" si="0"/>
        <v>0</v>
      </c>
    </row>
    <row r="12" spans="1:8" ht="28" x14ac:dyDescent="0.15">
      <c r="A12" s="340"/>
      <c r="B12" s="432" t="s">
        <v>507</v>
      </c>
      <c r="C12" s="432"/>
      <c r="D12" s="433" t="s">
        <v>275</v>
      </c>
      <c r="E12" s="434" t="s">
        <v>102</v>
      </c>
      <c r="F12" s="435">
        <v>15</v>
      </c>
      <c r="G12" s="436"/>
      <c r="H12" s="437">
        <f t="shared" si="0"/>
        <v>0</v>
      </c>
    </row>
    <row r="13" spans="1:8" x14ac:dyDescent="0.15">
      <c r="A13" s="340"/>
      <c r="B13" s="432"/>
      <c r="C13" s="432"/>
      <c r="D13" s="438"/>
      <c r="E13" s="61"/>
      <c r="F13" s="439"/>
      <c r="G13" s="440"/>
      <c r="H13" s="437"/>
    </row>
    <row r="14" spans="1:8" x14ac:dyDescent="0.15">
      <c r="A14" s="340"/>
      <c r="B14" s="432"/>
      <c r="C14" s="432"/>
      <c r="D14" s="438"/>
      <c r="E14" s="61"/>
      <c r="F14" s="439"/>
      <c r="G14" s="441" t="s">
        <v>105</v>
      </c>
      <c r="H14" s="442">
        <f>SUM(H10:H13)</f>
        <v>0</v>
      </c>
    </row>
    <row r="15" spans="1:8" ht="15" thickBot="1" x14ac:dyDescent="0.2"/>
    <row r="16" spans="1:8" ht="30" customHeight="1" thickBot="1" x14ac:dyDescent="0.2">
      <c r="A16" s="109"/>
      <c r="B16" s="664" t="s">
        <v>526</v>
      </c>
      <c r="C16" s="665"/>
      <c r="D16" s="665"/>
      <c r="E16" s="665"/>
      <c r="F16" s="665"/>
      <c r="G16" s="665"/>
      <c r="H16" s="666"/>
    </row>
    <row r="17" spans="1:8" ht="28" x14ac:dyDescent="0.15">
      <c r="A17" s="109"/>
      <c r="B17" s="422" t="s">
        <v>602</v>
      </c>
      <c r="C17" s="443"/>
      <c r="D17" s="443"/>
      <c r="E17" s="444"/>
      <c r="F17" s="445"/>
      <c r="G17" s="426" t="s">
        <v>2</v>
      </c>
      <c r="H17" s="427" t="s">
        <v>228</v>
      </c>
    </row>
    <row r="18" spans="1:8" x14ac:dyDescent="0.15">
      <c r="A18" s="340"/>
      <c r="B18" s="428" t="s">
        <v>65</v>
      </c>
      <c r="C18" s="428" t="s">
        <v>273</v>
      </c>
      <c r="D18" s="428" t="s">
        <v>21</v>
      </c>
      <c r="E18" s="429" t="s">
        <v>2</v>
      </c>
      <c r="F18" s="430" t="s">
        <v>103</v>
      </c>
      <c r="G18" s="429" t="s">
        <v>99</v>
      </c>
      <c r="H18" s="431" t="s">
        <v>6</v>
      </c>
    </row>
    <row r="19" spans="1:8" ht="70" x14ac:dyDescent="0.15">
      <c r="A19" s="340"/>
      <c r="B19" s="432"/>
      <c r="C19" s="432"/>
      <c r="D19" s="433" t="s">
        <v>491</v>
      </c>
      <c r="E19" s="434" t="s">
        <v>104</v>
      </c>
      <c r="F19" s="435">
        <f>20/60</f>
        <v>0.33333333333333331</v>
      </c>
      <c r="G19" s="446"/>
      <c r="H19" s="437">
        <f>ROUND((F19*G19),2)</f>
        <v>0</v>
      </c>
    </row>
    <row r="20" spans="1:8" ht="70" x14ac:dyDescent="0.15">
      <c r="A20" s="340"/>
      <c r="B20" s="432"/>
      <c r="C20" s="432"/>
      <c r="D20" s="433" t="s">
        <v>490</v>
      </c>
      <c r="E20" s="434" t="s">
        <v>492</v>
      </c>
      <c r="F20" s="435">
        <f>1-F19</f>
        <v>0.66666666666666674</v>
      </c>
      <c r="G20" s="446"/>
      <c r="H20" s="437">
        <f>ROUND((F20*G20),2)</f>
        <v>0</v>
      </c>
    </row>
    <row r="21" spans="1:8" x14ac:dyDescent="0.15">
      <c r="A21" s="340"/>
      <c r="B21" s="432"/>
      <c r="C21" s="432"/>
      <c r="D21" s="438"/>
      <c r="E21" s="61"/>
      <c r="F21" s="439"/>
      <c r="G21" s="440"/>
      <c r="H21" s="437"/>
    </row>
    <row r="22" spans="1:8" x14ac:dyDescent="0.15">
      <c r="A22" s="340"/>
      <c r="B22" s="432"/>
      <c r="C22" s="432"/>
      <c r="D22" s="438"/>
      <c r="E22" s="61"/>
      <c r="F22" s="439"/>
      <c r="G22" s="440"/>
      <c r="H22" s="437"/>
    </row>
    <row r="23" spans="1:8" x14ac:dyDescent="0.15">
      <c r="A23" s="340"/>
      <c r="B23" s="432"/>
      <c r="C23" s="432"/>
      <c r="D23" s="438"/>
      <c r="E23" s="61"/>
      <c r="F23" s="439"/>
      <c r="G23" s="441" t="s">
        <v>105</v>
      </c>
      <c r="H23" s="442">
        <f>SUM(H19:H21)</f>
        <v>0</v>
      </c>
    </row>
    <row r="24" spans="1:8" ht="15" thickBot="1" x14ac:dyDescent="0.2">
      <c r="B24" s="152"/>
      <c r="C24" s="152"/>
      <c r="D24" s="152"/>
      <c r="E24" s="152"/>
      <c r="F24" s="245"/>
      <c r="G24" s="152"/>
      <c r="H24" s="246"/>
    </row>
    <row r="25" spans="1:8" ht="45" customHeight="1" thickBot="1" x14ac:dyDescent="0.2">
      <c r="B25" s="658" t="s">
        <v>463</v>
      </c>
      <c r="C25" s="659"/>
      <c r="D25" s="659"/>
      <c r="E25" s="659"/>
      <c r="F25" s="659"/>
      <c r="G25" s="659"/>
      <c r="H25" s="660"/>
    </row>
    <row r="26" spans="1:8" ht="25" customHeight="1" x14ac:dyDescent="0.15">
      <c r="B26" s="422" t="s">
        <v>605</v>
      </c>
      <c r="C26" s="443"/>
      <c r="D26" s="443"/>
      <c r="E26" s="444"/>
      <c r="F26" s="445"/>
      <c r="G26" s="426"/>
      <c r="H26" s="427"/>
    </row>
    <row r="27" spans="1:8" x14ac:dyDescent="0.15">
      <c r="B27" s="428" t="s">
        <v>65</v>
      </c>
      <c r="C27" s="428" t="s">
        <v>273</v>
      </c>
      <c r="D27" s="428" t="s">
        <v>21</v>
      </c>
      <c r="E27" s="429" t="s">
        <v>2</v>
      </c>
      <c r="F27" s="430" t="s">
        <v>103</v>
      </c>
      <c r="G27" s="429" t="s">
        <v>99</v>
      </c>
      <c r="H27" s="431" t="s">
        <v>6</v>
      </c>
    </row>
    <row r="28" spans="1:8" ht="70" x14ac:dyDescent="0.15">
      <c r="B28" s="432"/>
      <c r="C28" s="432"/>
      <c r="D28" s="155" t="s">
        <v>573</v>
      </c>
      <c r="E28" s="434" t="s">
        <v>95</v>
      </c>
      <c r="F28" s="435">
        <v>1</v>
      </c>
      <c r="G28" s="436"/>
      <c r="H28" s="437">
        <f t="shared" ref="H28" si="1">ROUND((F28*G28),2)</f>
        <v>0</v>
      </c>
    </row>
    <row r="29" spans="1:8" ht="25" customHeight="1" x14ac:dyDescent="0.15">
      <c r="B29" s="661"/>
      <c r="C29" s="662"/>
      <c r="D29" s="663"/>
      <c r="E29" s="61"/>
      <c r="F29" s="439"/>
      <c r="G29" s="440"/>
      <c r="H29" s="437"/>
    </row>
    <row r="30" spans="1:8" ht="14.25" customHeight="1" x14ac:dyDescent="0.15">
      <c r="B30" s="432"/>
      <c r="C30" s="432"/>
      <c r="D30" s="438"/>
      <c r="E30" s="61"/>
      <c r="F30" s="439"/>
      <c r="G30" s="441" t="s">
        <v>545</v>
      </c>
      <c r="H30" s="442">
        <f>SUM(H28:H28)</f>
        <v>0</v>
      </c>
    </row>
    <row r="31" spans="1:8" ht="14.25" customHeight="1" x14ac:dyDescent="0.15">
      <c r="B31" s="432"/>
      <c r="C31" s="432"/>
      <c r="D31" s="438"/>
      <c r="E31" s="61"/>
      <c r="F31" s="439"/>
      <c r="G31" s="441" t="s">
        <v>546</v>
      </c>
      <c r="H31" s="442">
        <f>H30*220</f>
        <v>0</v>
      </c>
    </row>
    <row r="32" spans="1:8" ht="14.25" customHeight="1" thickBot="1" x14ac:dyDescent="0.2">
      <c r="B32" s="152"/>
      <c r="C32" s="152"/>
      <c r="D32" s="152"/>
      <c r="E32" s="152"/>
      <c r="F32" s="245"/>
      <c r="G32" s="152"/>
      <c r="H32" s="246"/>
    </row>
    <row r="33" spans="2:8" ht="35" customHeight="1" thickBot="1" x14ac:dyDescent="0.2">
      <c r="B33" s="658" t="s">
        <v>487</v>
      </c>
      <c r="C33" s="659"/>
      <c r="D33" s="659"/>
      <c r="E33" s="659"/>
      <c r="F33" s="659"/>
      <c r="G33" s="659"/>
      <c r="H33" s="660"/>
    </row>
    <row r="34" spans="2:8" ht="28" x14ac:dyDescent="0.15">
      <c r="B34" s="422" t="s">
        <v>606</v>
      </c>
      <c r="C34" s="443"/>
      <c r="D34" s="443"/>
      <c r="E34" s="444"/>
      <c r="F34" s="445"/>
      <c r="G34" s="426"/>
      <c r="H34" s="427"/>
    </row>
    <row r="35" spans="2:8" x14ac:dyDescent="0.15">
      <c r="B35" s="428" t="s">
        <v>65</v>
      </c>
      <c r="C35" s="428" t="s">
        <v>273</v>
      </c>
      <c r="D35" s="428" t="s">
        <v>21</v>
      </c>
      <c r="E35" s="429" t="s">
        <v>2</v>
      </c>
      <c r="F35" s="430" t="s">
        <v>103</v>
      </c>
      <c r="G35" s="429" t="s">
        <v>99</v>
      </c>
      <c r="H35" s="431" t="s">
        <v>6</v>
      </c>
    </row>
    <row r="36" spans="2:8" ht="42" x14ac:dyDescent="0.15">
      <c r="B36" s="452"/>
      <c r="C36" s="432"/>
      <c r="D36" s="155" t="s">
        <v>486</v>
      </c>
      <c r="E36" s="434" t="s">
        <v>95</v>
      </c>
      <c r="F36" s="435">
        <v>1</v>
      </c>
      <c r="G36" s="436"/>
      <c r="H36" s="437">
        <f t="shared" ref="H36" si="2">F36*G36</f>
        <v>0</v>
      </c>
    </row>
    <row r="37" spans="2:8" ht="25" customHeight="1" x14ac:dyDescent="0.15">
      <c r="B37" s="661"/>
      <c r="C37" s="662"/>
      <c r="D37" s="663"/>
      <c r="E37" s="61"/>
      <c r="F37" s="439"/>
      <c r="G37" s="440"/>
      <c r="H37" s="437"/>
    </row>
    <row r="38" spans="2:8" x14ac:dyDescent="0.15">
      <c r="B38" s="432"/>
      <c r="C38" s="432"/>
      <c r="D38" s="438"/>
      <c r="E38" s="61"/>
      <c r="F38" s="439"/>
      <c r="G38" s="441" t="s">
        <v>105</v>
      </c>
      <c r="H38" s="442">
        <f>SUM(H36:H36)</f>
        <v>0</v>
      </c>
    </row>
  </sheetData>
  <mergeCells count="10">
    <mergeCell ref="B2:H2"/>
    <mergeCell ref="F3:G3"/>
    <mergeCell ref="F4:G4"/>
    <mergeCell ref="F5:G5"/>
    <mergeCell ref="B7:H7"/>
    <mergeCell ref="B33:H33"/>
    <mergeCell ref="B37:D37"/>
    <mergeCell ref="B25:H25"/>
    <mergeCell ref="B29:D29"/>
    <mergeCell ref="B16:H16"/>
  </mergeCells>
  <printOptions horizontalCentered="1"/>
  <pageMargins left="0.5" right="0.5" top="0.5" bottom="0.5" header="0.39370078740157499" footer="0.39370078740157499"/>
  <pageSetup paperSize="9" scale="65" orientation="portrait" r:id="rId1"/>
  <headerFooter>
    <oddFooter>&amp;L&amp;"Calibri,Regular"&amp;K000000&amp;P / &amp;N&amp;R&amp;"Calibri,Regular"&amp;K000000&amp;F \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92AB-213E-8D40-B430-5E1B254CC010}">
  <sheetPr>
    <pageSetUpPr fitToPage="1"/>
  </sheetPr>
  <dimension ref="A1:F38"/>
  <sheetViews>
    <sheetView showGridLines="0" zoomScale="150" zoomScaleNormal="110" zoomScaleSheetLayoutView="90" workbookViewId="0"/>
  </sheetViews>
  <sheetFormatPr baseColWidth="10" defaultColWidth="10.6640625" defaultRowHeight="12" x14ac:dyDescent="0.2"/>
  <cols>
    <col min="1" max="1" width="2.6640625" style="716" customWidth="1"/>
    <col min="2" max="2" width="50.6640625" style="716" customWidth="1"/>
    <col min="3" max="3" width="22.6640625" style="772" customWidth="1"/>
    <col min="4" max="4" width="22.6640625" style="716" customWidth="1"/>
    <col min="5" max="7" width="10.6640625" style="716"/>
    <col min="8" max="11" width="21.1640625" style="716" customWidth="1"/>
    <col min="12" max="251" width="10.6640625" style="716"/>
    <col min="252" max="252" width="2.6640625" style="716" customWidth="1"/>
    <col min="253" max="253" width="50.6640625" style="716" customWidth="1"/>
    <col min="254" max="255" width="18.6640625" style="716" customWidth="1"/>
    <col min="256" max="256" width="2.6640625" style="716" customWidth="1"/>
    <col min="257" max="507" width="10.6640625" style="716"/>
    <col min="508" max="508" width="2.6640625" style="716" customWidth="1"/>
    <col min="509" max="509" width="50.6640625" style="716" customWidth="1"/>
    <col min="510" max="511" width="18.6640625" style="716" customWidth="1"/>
    <col min="512" max="512" width="2.6640625" style="716" customWidth="1"/>
    <col min="513" max="763" width="10.6640625" style="716"/>
    <col min="764" max="764" width="2.6640625" style="716" customWidth="1"/>
    <col min="765" max="765" width="50.6640625" style="716" customWidth="1"/>
    <col min="766" max="767" width="18.6640625" style="716" customWidth="1"/>
    <col min="768" max="768" width="2.6640625" style="716" customWidth="1"/>
    <col min="769" max="1019" width="10.6640625" style="716"/>
    <col min="1020" max="1020" width="2.6640625" style="716" customWidth="1"/>
    <col min="1021" max="1021" width="50.6640625" style="716" customWidth="1"/>
    <col min="1022" max="1023" width="18.6640625" style="716" customWidth="1"/>
    <col min="1024" max="1024" width="2.6640625" style="716" customWidth="1"/>
    <col min="1025" max="1275" width="10.6640625" style="716"/>
    <col min="1276" max="1276" width="2.6640625" style="716" customWidth="1"/>
    <col min="1277" max="1277" width="50.6640625" style="716" customWidth="1"/>
    <col min="1278" max="1279" width="18.6640625" style="716" customWidth="1"/>
    <col min="1280" max="1280" width="2.6640625" style="716" customWidth="1"/>
    <col min="1281" max="1531" width="10.6640625" style="716"/>
    <col min="1532" max="1532" width="2.6640625" style="716" customWidth="1"/>
    <col min="1533" max="1533" width="50.6640625" style="716" customWidth="1"/>
    <col min="1534" max="1535" width="18.6640625" style="716" customWidth="1"/>
    <col min="1536" max="1536" width="2.6640625" style="716" customWidth="1"/>
    <col min="1537" max="1787" width="10.6640625" style="716"/>
    <col min="1788" max="1788" width="2.6640625" style="716" customWidth="1"/>
    <col min="1789" max="1789" width="50.6640625" style="716" customWidth="1"/>
    <col min="1790" max="1791" width="18.6640625" style="716" customWidth="1"/>
    <col min="1792" max="1792" width="2.6640625" style="716" customWidth="1"/>
    <col min="1793" max="2043" width="10.6640625" style="716"/>
    <col min="2044" max="2044" width="2.6640625" style="716" customWidth="1"/>
    <col min="2045" max="2045" width="50.6640625" style="716" customWidth="1"/>
    <col min="2046" max="2047" width="18.6640625" style="716" customWidth="1"/>
    <col min="2048" max="2048" width="2.6640625" style="716" customWidth="1"/>
    <col min="2049" max="2299" width="10.6640625" style="716"/>
    <col min="2300" max="2300" width="2.6640625" style="716" customWidth="1"/>
    <col min="2301" max="2301" width="50.6640625" style="716" customWidth="1"/>
    <col min="2302" max="2303" width="18.6640625" style="716" customWidth="1"/>
    <col min="2304" max="2304" width="2.6640625" style="716" customWidth="1"/>
    <col min="2305" max="2555" width="10.6640625" style="716"/>
    <col min="2556" max="2556" width="2.6640625" style="716" customWidth="1"/>
    <col min="2557" max="2557" width="50.6640625" style="716" customWidth="1"/>
    <col min="2558" max="2559" width="18.6640625" style="716" customWidth="1"/>
    <col min="2560" max="2560" width="2.6640625" style="716" customWidth="1"/>
    <col min="2561" max="2811" width="10.6640625" style="716"/>
    <col min="2812" max="2812" width="2.6640625" style="716" customWidth="1"/>
    <col min="2813" max="2813" width="50.6640625" style="716" customWidth="1"/>
    <col min="2814" max="2815" width="18.6640625" style="716" customWidth="1"/>
    <col min="2816" max="2816" width="2.6640625" style="716" customWidth="1"/>
    <col min="2817" max="3067" width="10.6640625" style="716"/>
    <col min="3068" max="3068" width="2.6640625" style="716" customWidth="1"/>
    <col min="3069" max="3069" width="50.6640625" style="716" customWidth="1"/>
    <col min="3070" max="3071" width="18.6640625" style="716" customWidth="1"/>
    <col min="3072" max="3072" width="2.6640625" style="716" customWidth="1"/>
    <col min="3073" max="3323" width="10.6640625" style="716"/>
    <col min="3324" max="3324" width="2.6640625" style="716" customWidth="1"/>
    <col min="3325" max="3325" width="50.6640625" style="716" customWidth="1"/>
    <col min="3326" max="3327" width="18.6640625" style="716" customWidth="1"/>
    <col min="3328" max="3328" width="2.6640625" style="716" customWidth="1"/>
    <col min="3329" max="3579" width="10.6640625" style="716"/>
    <col min="3580" max="3580" width="2.6640625" style="716" customWidth="1"/>
    <col min="3581" max="3581" width="50.6640625" style="716" customWidth="1"/>
    <col min="3582" max="3583" width="18.6640625" style="716" customWidth="1"/>
    <col min="3584" max="3584" width="2.6640625" style="716" customWidth="1"/>
    <col min="3585" max="3835" width="10.6640625" style="716"/>
    <col min="3836" max="3836" width="2.6640625" style="716" customWidth="1"/>
    <col min="3837" max="3837" width="50.6640625" style="716" customWidth="1"/>
    <col min="3838" max="3839" width="18.6640625" style="716" customWidth="1"/>
    <col min="3840" max="3840" width="2.6640625" style="716" customWidth="1"/>
    <col min="3841" max="4091" width="10.6640625" style="716"/>
    <col min="4092" max="4092" width="2.6640625" style="716" customWidth="1"/>
    <col min="4093" max="4093" width="50.6640625" style="716" customWidth="1"/>
    <col min="4094" max="4095" width="18.6640625" style="716" customWidth="1"/>
    <col min="4096" max="4096" width="2.6640625" style="716" customWidth="1"/>
    <col min="4097" max="4347" width="10.6640625" style="716"/>
    <col min="4348" max="4348" width="2.6640625" style="716" customWidth="1"/>
    <col min="4349" max="4349" width="50.6640625" style="716" customWidth="1"/>
    <col min="4350" max="4351" width="18.6640625" style="716" customWidth="1"/>
    <col min="4352" max="4352" width="2.6640625" style="716" customWidth="1"/>
    <col min="4353" max="4603" width="10.6640625" style="716"/>
    <col min="4604" max="4604" width="2.6640625" style="716" customWidth="1"/>
    <col min="4605" max="4605" width="50.6640625" style="716" customWidth="1"/>
    <col min="4606" max="4607" width="18.6640625" style="716" customWidth="1"/>
    <col min="4608" max="4608" width="2.6640625" style="716" customWidth="1"/>
    <col min="4609" max="4859" width="10.6640625" style="716"/>
    <col min="4860" max="4860" width="2.6640625" style="716" customWidth="1"/>
    <col min="4861" max="4861" width="50.6640625" style="716" customWidth="1"/>
    <col min="4862" max="4863" width="18.6640625" style="716" customWidth="1"/>
    <col min="4864" max="4864" width="2.6640625" style="716" customWidth="1"/>
    <col min="4865" max="5115" width="10.6640625" style="716"/>
    <col min="5116" max="5116" width="2.6640625" style="716" customWidth="1"/>
    <col min="5117" max="5117" width="50.6640625" style="716" customWidth="1"/>
    <col min="5118" max="5119" width="18.6640625" style="716" customWidth="1"/>
    <col min="5120" max="5120" width="2.6640625" style="716" customWidth="1"/>
    <col min="5121" max="5371" width="10.6640625" style="716"/>
    <col min="5372" max="5372" width="2.6640625" style="716" customWidth="1"/>
    <col min="5373" max="5373" width="50.6640625" style="716" customWidth="1"/>
    <col min="5374" max="5375" width="18.6640625" style="716" customWidth="1"/>
    <col min="5376" max="5376" width="2.6640625" style="716" customWidth="1"/>
    <col min="5377" max="5627" width="10.6640625" style="716"/>
    <col min="5628" max="5628" width="2.6640625" style="716" customWidth="1"/>
    <col min="5629" max="5629" width="50.6640625" style="716" customWidth="1"/>
    <col min="5630" max="5631" width="18.6640625" style="716" customWidth="1"/>
    <col min="5632" max="5632" width="2.6640625" style="716" customWidth="1"/>
    <col min="5633" max="5883" width="10.6640625" style="716"/>
    <col min="5884" max="5884" width="2.6640625" style="716" customWidth="1"/>
    <col min="5885" max="5885" width="50.6640625" style="716" customWidth="1"/>
    <col min="5886" max="5887" width="18.6640625" style="716" customWidth="1"/>
    <col min="5888" max="5888" width="2.6640625" style="716" customWidth="1"/>
    <col min="5889" max="6139" width="10.6640625" style="716"/>
    <col min="6140" max="6140" width="2.6640625" style="716" customWidth="1"/>
    <col min="6141" max="6141" width="50.6640625" style="716" customWidth="1"/>
    <col min="6142" max="6143" width="18.6640625" style="716" customWidth="1"/>
    <col min="6144" max="6144" width="2.6640625" style="716" customWidth="1"/>
    <col min="6145" max="6395" width="10.6640625" style="716"/>
    <col min="6396" max="6396" width="2.6640625" style="716" customWidth="1"/>
    <col min="6397" max="6397" width="50.6640625" style="716" customWidth="1"/>
    <col min="6398" max="6399" width="18.6640625" style="716" customWidth="1"/>
    <col min="6400" max="6400" width="2.6640625" style="716" customWidth="1"/>
    <col min="6401" max="6651" width="10.6640625" style="716"/>
    <col min="6652" max="6652" width="2.6640625" style="716" customWidth="1"/>
    <col min="6653" max="6653" width="50.6640625" style="716" customWidth="1"/>
    <col min="6654" max="6655" width="18.6640625" style="716" customWidth="1"/>
    <col min="6656" max="6656" width="2.6640625" style="716" customWidth="1"/>
    <col min="6657" max="6907" width="10.6640625" style="716"/>
    <col min="6908" max="6908" width="2.6640625" style="716" customWidth="1"/>
    <col min="6909" max="6909" width="50.6640625" style="716" customWidth="1"/>
    <col min="6910" max="6911" width="18.6640625" style="716" customWidth="1"/>
    <col min="6912" max="6912" width="2.6640625" style="716" customWidth="1"/>
    <col min="6913" max="7163" width="10.6640625" style="716"/>
    <col min="7164" max="7164" width="2.6640625" style="716" customWidth="1"/>
    <col min="7165" max="7165" width="50.6640625" style="716" customWidth="1"/>
    <col min="7166" max="7167" width="18.6640625" style="716" customWidth="1"/>
    <col min="7168" max="7168" width="2.6640625" style="716" customWidth="1"/>
    <col min="7169" max="7419" width="10.6640625" style="716"/>
    <col min="7420" max="7420" width="2.6640625" style="716" customWidth="1"/>
    <col min="7421" max="7421" width="50.6640625" style="716" customWidth="1"/>
    <col min="7422" max="7423" width="18.6640625" style="716" customWidth="1"/>
    <col min="7424" max="7424" width="2.6640625" style="716" customWidth="1"/>
    <col min="7425" max="7675" width="10.6640625" style="716"/>
    <col min="7676" max="7676" width="2.6640625" style="716" customWidth="1"/>
    <col min="7677" max="7677" width="50.6640625" style="716" customWidth="1"/>
    <col min="7678" max="7679" width="18.6640625" style="716" customWidth="1"/>
    <col min="7680" max="7680" width="2.6640625" style="716" customWidth="1"/>
    <col min="7681" max="7931" width="10.6640625" style="716"/>
    <col min="7932" max="7932" width="2.6640625" style="716" customWidth="1"/>
    <col min="7933" max="7933" width="50.6640625" style="716" customWidth="1"/>
    <col min="7934" max="7935" width="18.6640625" style="716" customWidth="1"/>
    <col min="7936" max="7936" width="2.6640625" style="716" customWidth="1"/>
    <col min="7937" max="8187" width="10.6640625" style="716"/>
    <col min="8188" max="8188" width="2.6640625" style="716" customWidth="1"/>
    <col min="8189" max="8189" width="50.6640625" style="716" customWidth="1"/>
    <col min="8190" max="8191" width="18.6640625" style="716" customWidth="1"/>
    <col min="8192" max="8192" width="2.6640625" style="716" customWidth="1"/>
    <col min="8193" max="8443" width="10.6640625" style="716"/>
    <col min="8444" max="8444" width="2.6640625" style="716" customWidth="1"/>
    <col min="8445" max="8445" width="50.6640625" style="716" customWidth="1"/>
    <col min="8446" max="8447" width="18.6640625" style="716" customWidth="1"/>
    <col min="8448" max="8448" width="2.6640625" style="716" customWidth="1"/>
    <col min="8449" max="8699" width="10.6640625" style="716"/>
    <col min="8700" max="8700" width="2.6640625" style="716" customWidth="1"/>
    <col min="8701" max="8701" width="50.6640625" style="716" customWidth="1"/>
    <col min="8702" max="8703" width="18.6640625" style="716" customWidth="1"/>
    <col min="8704" max="8704" width="2.6640625" style="716" customWidth="1"/>
    <col min="8705" max="8955" width="10.6640625" style="716"/>
    <col min="8956" max="8956" width="2.6640625" style="716" customWidth="1"/>
    <col min="8957" max="8957" width="50.6640625" style="716" customWidth="1"/>
    <col min="8958" max="8959" width="18.6640625" style="716" customWidth="1"/>
    <col min="8960" max="8960" width="2.6640625" style="716" customWidth="1"/>
    <col min="8961" max="9211" width="10.6640625" style="716"/>
    <col min="9212" max="9212" width="2.6640625" style="716" customWidth="1"/>
    <col min="9213" max="9213" width="50.6640625" style="716" customWidth="1"/>
    <col min="9214" max="9215" width="18.6640625" style="716" customWidth="1"/>
    <col min="9216" max="9216" width="2.6640625" style="716" customWidth="1"/>
    <col min="9217" max="9467" width="10.6640625" style="716"/>
    <col min="9468" max="9468" width="2.6640625" style="716" customWidth="1"/>
    <col min="9469" max="9469" width="50.6640625" style="716" customWidth="1"/>
    <col min="9470" max="9471" width="18.6640625" style="716" customWidth="1"/>
    <col min="9472" max="9472" width="2.6640625" style="716" customWidth="1"/>
    <col min="9473" max="9723" width="10.6640625" style="716"/>
    <col min="9724" max="9724" width="2.6640625" style="716" customWidth="1"/>
    <col min="9725" max="9725" width="50.6640625" style="716" customWidth="1"/>
    <col min="9726" max="9727" width="18.6640625" style="716" customWidth="1"/>
    <col min="9728" max="9728" width="2.6640625" style="716" customWidth="1"/>
    <col min="9729" max="9979" width="10.6640625" style="716"/>
    <col min="9980" max="9980" width="2.6640625" style="716" customWidth="1"/>
    <col min="9981" max="9981" width="50.6640625" style="716" customWidth="1"/>
    <col min="9982" max="9983" width="18.6640625" style="716" customWidth="1"/>
    <col min="9984" max="9984" width="2.6640625" style="716" customWidth="1"/>
    <col min="9985" max="10235" width="10.6640625" style="716"/>
    <col min="10236" max="10236" width="2.6640625" style="716" customWidth="1"/>
    <col min="10237" max="10237" width="50.6640625" style="716" customWidth="1"/>
    <col min="10238" max="10239" width="18.6640625" style="716" customWidth="1"/>
    <col min="10240" max="10240" width="2.6640625" style="716" customWidth="1"/>
    <col min="10241" max="10491" width="10.6640625" style="716"/>
    <col min="10492" max="10492" width="2.6640625" style="716" customWidth="1"/>
    <col min="10493" max="10493" width="50.6640625" style="716" customWidth="1"/>
    <col min="10494" max="10495" width="18.6640625" style="716" customWidth="1"/>
    <col min="10496" max="10496" width="2.6640625" style="716" customWidth="1"/>
    <col min="10497" max="10747" width="10.6640625" style="716"/>
    <col min="10748" max="10748" width="2.6640625" style="716" customWidth="1"/>
    <col min="10749" max="10749" width="50.6640625" style="716" customWidth="1"/>
    <col min="10750" max="10751" width="18.6640625" style="716" customWidth="1"/>
    <col min="10752" max="10752" width="2.6640625" style="716" customWidth="1"/>
    <col min="10753" max="11003" width="10.6640625" style="716"/>
    <col min="11004" max="11004" width="2.6640625" style="716" customWidth="1"/>
    <col min="11005" max="11005" width="50.6640625" style="716" customWidth="1"/>
    <col min="11006" max="11007" width="18.6640625" style="716" customWidth="1"/>
    <col min="11008" max="11008" width="2.6640625" style="716" customWidth="1"/>
    <col min="11009" max="11259" width="10.6640625" style="716"/>
    <col min="11260" max="11260" width="2.6640625" style="716" customWidth="1"/>
    <col min="11261" max="11261" width="50.6640625" style="716" customWidth="1"/>
    <col min="11262" max="11263" width="18.6640625" style="716" customWidth="1"/>
    <col min="11264" max="11264" width="2.6640625" style="716" customWidth="1"/>
    <col min="11265" max="11515" width="10.6640625" style="716"/>
    <col min="11516" max="11516" width="2.6640625" style="716" customWidth="1"/>
    <col min="11517" max="11517" width="50.6640625" style="716" customWidth="1"/>
    <col min="11518" max="11519" width="18.6640625" style="716" customWidth="1"/>
    <col min="11520" max="11520" width="2.6640625" style="716" customWidth="1"/>
    <col min="11521" max="11771" width="10.6640625" style="716"/>
    <col min="11772" max="11772" width="2.6640625" style="716" customWidth="1"/>
    <col min="11773" max="11773" width="50.6640625" style="716" customWidth="1"/>
    <col min="11774" max="11775" width="18.6640625" style="716" customWidth="1"/>
    <col min="11776" max="11776" width="2.6640625" style="716" customWidth="1"/>
    <col min="11777" max="12027" width="10.6640625" style="716"/>
    <col min="12028" max="12028" width="2.6640625" style="716" customWidth="1"/>
    <col min="12029" max="12029" width="50.6640625" style="716" customWidth="1"/>
    <col min="12030" max="12031" width="18.6640625" style="716" customWidth="1"/>
    <col min="12032" max="12032" width="2.6640625" style="716" customWidth="1"/>
    <col min="12033" max="12283" width="10.6640625" style="716"/>
    <col min="12284" max="12284" width="2.6640625" style="716" customWidth="1"/>
    <col min="12285" max="12285" width="50.6640625" style="716" customWidth="1"/>
    <col min="12286" max="12287" width="18.6640625" style="716" customWidth="1"/>
    <col min="12288" max="12288" width="2.6640625" style="716" customWidth="1"/>
    <col min="12289" max="12539" width="10.6640625" style="716"/>
    <col min="12540" max="12540" width="2.6640625" style="716" customWidth="1"/>
    <col min="12541" max="12541" width="50.6640625" style="716" customWidth="1"/>
    <col min="12542" max="12543" width="18.6640625" style="716" customWidth="1"/>
    <col min="12544" max="12544" width="2.6640625" style="716" customWidth="1"/>
    <col min="12545" max="12795" width="10.6640625" style="716"/>
    <col min="12796" max="12796" width="2.6640625" style="716" customWidth="1"/>
    <col min="12797" max="12797" width="50.6640625" style="716" customWidth="1"/>
    <col min="12798" max="12799" width="18.6640625" style="716" customWidth="1"/>
    <col min="12800" max="12800" width="2.6640625" style="716" customWidth="1"/>
    <col min="12801" max="13051" width="10.6640625" style="716"/>
    <col min="13052" max="13052" width="2.6640625" style="716" customWidth="1"/>
    <col min="13053" max="13053" width="50.6640625" style="716" customWidth="1"/>
    <col min="13054" max="13055" width="18.6640625" style="716" customWidth="1"/>
    <col min="13056" max="13056" width="2.6640625" style="716" customWidth="1"/>
    <col min="13057" max="13307" width="10.6640625" style="716"/>
    <col min="13308" max="13308" width="2.6640625" style="716" customWidth="1"/>
    <col min="13309" max="13309" width="50.6640625" style="716" customWidth="1"/>
    <col min="13310" max="13311" width="18.6640625" style="716" customWidth="1"/>
    <col min="13312" max="13312" width="2.6640625" style="716" customWidth="1"/>
    <col min="13313" max="13563" width="10.6640625" style="716"/>
    <col min="13564" max="13564" width="2.6640625" style="716" customWidth="1"/>
    <col min="13565" max="13565" width="50.6640625" style="716" customWidth="1"/>
    <col min="13566" max="13567" width="18.6640625" style="716" customWidth="1"/>
    <col min="13568" max="13568" width="2.6640625" style="716" customWidth="1"/>
    <col min="13569" max="13819" width="10.6640625" style="716"/>
    <col min="13820" max="13820" width="2.6640625" style="716" customWidth="1"/>
    <col min="13821" max="13821" width="50.6640625" style="716" customWidth="1"/>
    <col min="13822" max="13823" width="18.6640625" style="716" customWidth="1"/>
    <col min="13824" max="13824" width="2.6640625" style="716" customWidth="1"/>
    <col min="13825" max="14075" width="10.6640625" style="716"/>
    <col min="14076" max="14076" width="2.6640625" style="716" customWidth="1"/>
    <col min="14077" max="14077" width="50.6640625" style="716" customWidth="1"/>
    <col min="14078" max="14079" width="18.6640625" style="716" customWidth="1"/>
    <col min="14080" max="14080" width="2.6640625" style="716" customWidth="1"/>
    <col min="14081" max="14331" width="10.6640625" style="716"/>
    <col min="14332" max="14332" width="2.6640625" style="716" customWidth="1"/>
    <col min="14333" max="14333" width="50.6640625" style="716" customWidth="1"/>
    <col min="14334" max="14335" width="18.6640625" style="716" customWidth="1"/>
    <col min="14336" max="14336" width="2.6640625" style="716" customWidth="1"/>
    <col min="14337" max="14587" width="10.6640625" style="716"/>
    <col min="14588" max="14588" width="2.6640625" style="716" customWidth="1"/>
    <col min="14589" max="14589" width="50.6640625" style="716" customWidth="1"/>
    <col min="14590" max="14591" width="18.6640625" style="716" customWidth="1"/>
    <col min="14592" max="14592" width="2.6640625" style="716" customWidth="1"/>
    <col min="14593" max="14843" width="10.6640625" style="716"/>
    <col min="14844" max="14844" width="2.6640625" style="716" customWidth="1"/>
    <col min="14845" max="14845" width="50.6640625" style="716" customWidth="1"/>
    <col min="14846" max="14847" width="18.6640625" style="716" customWidth="1"/>
    <col min="14848" max="14848" width="2.6640625" style="716" customWidth="1"/>
    <col min="14849" max="15099" width="10.6640625" style="716"/>
    <col min="15100" max="15100" width="2.6640625" style="716" customWidth="1"/>
    <col min="15101" max="15101" width="50.6640625" style="716" customWidth="1"/>
    <col min="15102" max="15103" width="18.6640625" style="716" customWidth="1"/>
    <col min="15104" max="15104" width="2.6640625" style="716" customWidth="1"/>
    <col min="15105" max="15355" width="10.6640625" style="716"/>
    <col min="15356" max="15356" width="2.6640625" style="716" customWidth="1"/>
    <col min="15357" max="15357" width="50.6640625" style="716" customWidth="1"/>
    <col min="15358" max="15359" width="18.6640625" style="716" customWidth="1"/>
    <col min="15360" max="15360" width="2.6640625" style="716" customWidth="1"/>
    <col min="15361" max="15611" width="10.6640625" style="716"/>
    <col min="15612" max="15612" width="2.6640625" style="716" customWidth="1"/>
    <col min="15613" max="15613" width="50.6640625" style="716" customWidth="1"/>
    <col min="15614" max="15615" width="18.6640625" style="716" customWidth="1"/>
    <col min="15616" max="15616" width="2.6640625" style="716" customWidth="1"/>
    <col min="15617" max="15867" width="10.6640625" style="716"/>
    <col min="15868" max="15868" width="2.6640625" style="716" customWidth="1"/>
    <col min="15869" max="15869" width="50.6640625" style="716" customWidth="1"/>
    <col min="15870" max="15871" width="18.6640625" style="716" customWidth="1"/>
    <col min="15872" max="15872" width="2.6640625" style="716" customWidth="1"/>
    <col min="15873" max="16123" width="10.6640625" style="716"/>
    <col min="16124" max="16124" width="2.6640625" style="716" customWidth="1"/>
    <col min="16125" max="16125" width="50.6640625" style="716" customWidth="1"/>
    <col min="16126" max="16127" width="18.6640625" style="716" customWidth="1"/>
    <col min="16128" max="16128" width="2.6640625" style="716" customWidth="1"/>
    <col min="16129" max="16384" width="10.6640625" style="716"/>
  </cols>
  <sheetData>
    <row r="1" spans="1:6" ht="57" customHeight="1" thickBot="1" x14ac:dyDescent="0.25">
      <c r="B1" s="773"/>
      <c r="C1" s="774"/>
      <c r="D1" s="775"/>
    </row>
    <row r="2" spans="1:6" s="162" customFormat="1" ht="18.75" customHeight="1" thickBot="1" x14ac:dyDescent="0.2">
      <c r="A2" s="163"/>
      <c r="B2" s="528" t="s">
        <v>472</v>
      </c>
      <c r="C2" s="529"/>
      <c r="D2" s="530"/>
      <c r="E2" s="62"/>
      <c r="F2" s="62"/>
    </row>
    <row r="3" spans="1:6" s="721" customFormat="1" ht="20" customHeight="1" x14ac:dyDescent="0.2">
      <c r="A3" s="717"/>
      <c r="B3" s="718" t="s">
        <v>0</v>
      </c>
      <c r="C3" s="719" t="s">
        <v>10</v>
      </c>
      <c r="D3" s="720"/>
    </row>
    <row r="4" spans="1:6" s="721" customFormat="1" ht="20" customHeight="1" x14ac:dyDescent="0.2">
      <c r="A4" s="717"/>
      <c r="B4" s="722"/>
      <c r="C4" s="723" t="s">
        <v>43</v>
      </c>
      <c r="D4" s="459" t="s">
        <v>44</v>
      </c>
    </row>
    <row r="5" spans="1:6" s="727" customFormat="1" ht="20" customHeight="1" x14ac:dyDescent="0.2">
      <c r="A5" s="717"/>
      <c r="B5" s="724" t="s">
        <v>11</v>
      </c>
      <c r="C5" s="725"/>
      <c r="D5" s="726"/>
    </row>
    <row r="6" spans="1:6" ht="20" customHeight="1" x14ac:dyDescent="0.2">
      <c r="A6" s="717"/>
      <c r="B6" s="728" t="s">
        <v>559</v>
      </c>
      <c r="C6" s="729">
        <v>1.4999999999999999E-2</v>
      </c>
      <c r="D6" s="742">
        <v>1.4999999999999999E-2</v>
      </c>
    </row>
    <row r="7" spans="1:6" ht="20" customHeight="1" x14ac:dyDescent="0.2">
      <c r="A7" s="717"/>
      <c r="B7" s="728" t="s">
        <v>46</v>
      </c>
      <c r="C7" s="729">
        <v>5.5999999999999999E-3</v>
      </c>
      <c r="D7" s="742">
        <v>5.5999999999999999E-3</v>
      </c>
    </row>
    <row r="8" spans="1:6" ht="20" customHeight="1" x14ac:dyDescent="0.2">
      <c r="A8" s="717"/>
      <c r="B8" s="730" t="s">
        <v>12</v>
      </c>
      <c r="C8" s="731">
        <f>SUM(C6:C7)</f>
        <v>2.06E-2</v>
      </c>
      <c r="D8" s="732">
        <f>SUM(D6:D7)</f>
        <v>2.06E-2</v>
      </c>
    </row>
    <row r="9" spans="1:6" ht="20" customHeight="1" x14ac:dyDescent="0.2">
      <c r="A9" s="717"/>
      <c r="B9" s="733"/>
      <c r="C9" s="734"/>
      <c r="D9" s="735"/>
    </row>
    <row r="10" spans="1:6" s="727" customFormat="1" ht="20" customHeight="1" x14ac:dyDescent="0.2">
      <c r="A10" s="717"/>
      <c r="B10" s="736" t="s">
        <v>47</v>
      </c>
      <c r="C10" s="737"/>
      <c r="D10" s="738"/>
    </row>
    <row r="11" spans="1:6" s="727" customFormat="1" ht="20" customHeight="1" x14ac:dyDescent="0.2">
      <c r="A11" s="717"/>
      <c r="B11" s="728" t="s">
        <v>48</v>
      </c>
      <c r="C11" s="729">
        <v>1E-3</v>
      </c>
      <c r="D11" s="742">
        <v>1E-3</v>
      </c>
    </row>
    <row r="12" spans="1:6" s="727" customFormat="1" ht="20" customHeight="1" x14ac:dyDescent="0.2">
      <c r="A12" s="717"/>
      <c r="B12" s="728" t="s">
        <v>49</v>
      </c>
      <c r="C12" s="729">
        <v>1E-3</v>
      </c>
      <c r="D12" s="742">
        <v>1E-3</v>
      </c>
    </row>
    <row r="13" spans="1:6" s="727" customFormat="1" ht="20" customHeight="1" x14ac:dyDescent="0.2">
      <c r="A13" s="717"/>
      <c r="B13" s="728" t="s">
        <v>50</v>
      </c>
      <c r="C13" s="729">
        <v>3.5000000000000003E-2</v>
      </c>
      <c r="D13" s="742">
        <v>3.5000000000000003E-2</v>
      </c>
    </row>
    <row r="14" spans="1:6" s="727" customFormat="1" ht="20" customHeight="1" x14ac:dyDescent="0.2">
      <c r="A14" s="717"/>
      <c r="B14" s="739" t="s">
        <v>51</v>
      </c>
      <c r="C14" s="729">
        <v>8.5000000000000006E-3</v>
      </c>
      <c r="D14" s="742">
        <v>8.5000000000000006E-3</v>
      </c>
    </row>
    <row r="15" spans="1:6" s="727" customFormat="1" ht="20" customHeight="1" x14ac:dyDescent="0.2">
      <c r="A15" s="717"/>
      <c r="B15" s="730" t="s">
        <v>13</v>
      </c>
      <c r="C15" s="731">
        <f>SUM(C11:C14)</f>
        <v>4.5500000000000006E-2</v>
      </c>
      <c r="D15" s="732">
        <f>SUM(D11:D14)</f>
        <v>4.5500000000000006E-2</v>
      </c>
    </row>
    <row r="16" spans="1:6" s="727" customFormat="1" ht="20" customHeight="1" x14ac:dyDescent="0.2">
      <c r="A16" s="717"/>
      <c r="B16" s="733"/>
      <c r="C16" s="740"/>
      <c r="D16" s="741"/>
    </row>
    <row r="17" spans="1:4" s="727" customFormat="1" ht="20" customHeight="1" x14ac:dyDescent="0.2">
      <c r="A17" s="717"/>
      <c r="B17" s="736" t="s">
        <v>52</v>
      </c>
      <c r="C17" s="737"/>
      <c r="D17" s="738"/>
    </row>
    <row r="18" spans="1:4" s="727" customFormat="1" ht="20" customHeight="1" x14ac:dyDescent="0.2">
      <c r="A18" s="717"/>
      <c r="B18" s="728" t="s">
        <v>53</v>
      </c>
      <c r="C18" s="729">
        <v>6.4999999999999997E-3</v>
      </c>
      <c r="D18" s="742">
        <v>6.4999999999999997E-3</v>
      </c>
    </row>
    <row r="19" spans="1:4" s="727" customFormat="1" ht="20" customHeight="1" x14ac:dyDescent="0.2">
      <c r="A19" s="717"/>
      <c r="B19" s="728" t="s">
        <v>54</v>
      </c>
      <c r="C19" s="729">
        <v>0.03</v>
      </c>
      <c r="D19" s="742">
        <v>0.03</v>
      </c>
    </row>
    <row r="20" spans="1:4" ht="20" customHeight="1" x14ac:dyDescent="0.2">
      <c r="A20" s="717"/>
      <c r="B20" s="728" t="s">
        <v>377</v>
      </c>
      <c r="C20" s="729"/>
      <c r="D20" s="742"/>
    </row>
    <row r="21" spans="1:4" ht="20" customHeight="1" x14ac:dyDescent="0.2">
      <c r="A21" s="717"/>
      <c r="B21" s="728" t="s">
        <v>427</v>
      </c>
      <c r="C21" s="729">
        <v>4.4999999999999998E-2</v>
      </c>
      <c r="D21" s="742"/>
    </row>
    <row r="22" spans="1:4" ht="20" customHeight="1" thickBot="1" x14ac:dyDescent="0.25">
      <c r="A22" s="717"/>
      <c r="B22" s="458" t="s">
        <v>55</v>
      </c>
      <c r="C22" s="743">
        <f>SUM(C18:C21)</f>
        <v>8.1499999999999989E-2</v>
      </c>
      <c r="D22" s="744">
        <f>SUM(D18:D21)</f>
        <v>3.6499999999999998E-2</v>
      </c>
    </row>
    <row r="23" spans="1:4" ht="31" customHeight="1" x14ac:dyDescent="0.2">
      <c r="A23" s="717"/>
      <c r="B23" s="745"/>
      <c r="C23" s="746"/>
      <c r="D23" s="747"/>
    </row>
    <row r="24" spans="1:4" ht="31" customHeight="1" x14ac:dyDescent="0.2">
      <c r="A24" s="717"/>
      <c r="B24" s="748"/>
      <c r="C24" s="749"/>
      <c r="D24" s="750"/>
    </row>
    <row r="25" spans="1:4" ht="20" customHeight="1" x14ac:dyDescent="0.2">
      <c r="A25" s="717"/>
      <c r="B25" s="751" t="s">
        <v>57</v>
      </c>
      <c r="C25" s="752"/>
      <c r="D25" s="753"/>
    </row>
    <row r="26" spans="1:4" ht="20" customHeight="1" x14ac:dyDescent="0.2">
      <c r="A26" s="717"/>
      <c r="B26" s="751" t="s">
        <v>58</v>
      </c>
      <c r="C26" s="752"/>
      <c r="D26" s="753"/>
    </row>
    <row r="27" spans="1:4" ht="20" customHeight="1" x14ac:dyDescent="0.2">
      <c r="A27" s="717"/>
      <c r="B27" s="751" t="s">
        <v>59</v>
      </c>
      <c r="C27" s="752"/>
      <c r="D27" s="753"/>
    </row>
    <row r="28" spans="1:4" ht="20" customHeight="1" x14ac:dyDescent="0.2">
      <c r="A28" s="717"/>
      <c r="B28" s="751" t="s">
        <v>60</v>
      </c>
      <c r="C28" s="752"/>
      <c r="D28" s="753"/>
    </row>
    <row r="29" spans="1:4" ht="20" customHeight="1" x14ac:dyDescent="0.2">
      <c r="A29" s="717"/>
      <c r="B29" s="751" t="s">
        <v>61</v>
      </c>
      <c r="C29" s="752"/>
      <c r="D29" s="753"/>
    </row>
    <row r="30" spans="1:4" ht="20" customHeight="1" x14ac:dyDescent="0.2">
      <c r="A30" s="717"/>
      <c r="B30" s="754" t="s">
        <v>62</v>
      </c>
      <c r="C30" s="752"/>
      <c r="D30" s="753"/>
    </row>
    <row r="31" spans="1:4" ht="20" customHeight="1" thickBot="1" x14ac:dyDescent="0.25">
      <c r="A31" s="717"/>
      <c r="B31" s="754" t="s">
        <v>63</v>
      </c>
      <c r="C31" s="755"/>
      <c r="D31" s="756"/>
    </row>
    <row r="32" spans="1:4" ht="20" customHeight="1" thickBot="1" x14ac:dyDescent="0.25">
      <c r="A32" s="717"/>
      <c r="B32" s="757" t="s">
        <v>557</v>
      </c>
      <c r="C32" s="758">
        <f>ROUND((((1+C6+C7+C11+C12)*(1+C14)*(1+C13))/(1-C22))-1,4)</f>
        <v>0.16209999999999999</v>
      </c>
      <c r="D32" s="759">
        <f>ROUND((((1+D6+D7+D11+D12)*(1+D14)*(1+D13))/(1-D22))-1,4)</f>
        <v>0.10780000000000001</v>
      </c>
    </row>
    <row r="33" spans="1:4" x14ac:dyDescent="0.2">
      <c r="A33" s="717"/>
      <c r="B33" s="760"/>
      <c r="C33" s="760"/>
      <c r="D33" s="760"/>
    </row>
    <row r="34" spans="1:4" ht="20" customHeight="1" x14ac:dyDescent="0.2">
      <c r="B34" s="761" t="s">
        <v>426</v>
      </c>
      <c r="C34" s="762"/>
      <c r="D34" s="763"/>
    </row>
    <row r="35" spans="1:4" x14ac:dyDescent="0.15">
      <c r="B35" s="764"/>
      <c r="C35" s="764"/>
      <c r="D35" s="764"/>
    </row>
    <row r="36" spans="1:4" ht="100" customHeight="1" x14ac:dyDescent="0.2">
      <c r="B36" s="765" t="s">
        <v>558</v>
      </c>
      <c r="C36" s="766"/>
      <c r="D36" s="767"/>
    </row>
    <row r="37" spans="1:4" ht="14" x14ac:dyDescent="0.15">
      <c r="B37" s="768"/>
      <c r="C37" s="768"/>
      <c r="D37" s="768"/>
    </row>
    <row r="38" spans="1:4" ht="50" customHeight="1" x14ac:dyDescent="0.2">
      <c r="B38" s="769" t="s">
        <v>428</v>
      </c>
      <c r="C38" s="770"/>
      <c r="D38" s="771"/>
    </row>
  </sheetData>
  <mergeCells count="14">
    <mergeCell ref="B1:D1"/>
    <mergeCell ref="B34:D34"/>
    <mergeCell ref="B36:D36"/>
    <mergeCell ref="B38:D38"/>
    <mergeCell ref="B2:D2"/>
    <mergeCell ref="A3:A33"/>
    <mergeCell ref="B3:B4"/>
    <mergeCell ref="C3:D3"/>
    <mergeCell ref="B5:D5"/>
    <mergeCell ref="B10:D10"/>
    <mergeCell ref="B17:D17"/>
    <mergeCell ref="B23:D23"/>
    <mergeCell ref="B24:D24"/>
    <mergeCell ref="B33:D33"/>
  </mergeCells>
  <printOptions horizontalCentered="1"/>
  <pageMargins left="0.5" right="0.5" top="0.78740157480314998" bottom="0.59055118110236204" header="0.39370078740157499" footer="0.39370078740157499"/>
  <pageSetup paperSize="9" scale="90" orientation="portrait" r:id="rId1"/>
  <headerFooter>
    <oddFooter>&amp;L&amp;"Calibri,Regular"&amp;K000000&amp;P / &amp;N&amp;R&amp;"Calibri,Regular"&amp;K000000&amp;F \ &amp;A</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Planilhas</vt:lpstr>
      </vt:variant>
      <vt:variant>
        <vt:i4>16</vt:i4>
      </vt:variant>
      <vt:variant>
        <vt:lpstr>Intervalos Nomeados</vt:lpstr>
      </vt:variant>
      <vt:variant>
        <vt:i4>23</vt:i4>
      </vt:variant>
    </vt:vector>
  </HeadingPairs>
  <TitlesOfParts>
    <vt:vector size="39" baseType="lpstr">
      <vt:lpstr>ANEXO 2</vt:lpstr>
      <vt:lpstr>ANEXO 3</vt:lpstr>
      <vt:lpstr>ANEXO 4</vt:lpstr>
      <vt:lpstr>ANEXO 5</vt:lpstr>
      <vt:lpstr>ANEXO 6</vt:lpstr>
      <vt:lpstr>ANEXO 7</vt:lpstr>
      <vt:lpstr>ANEXO 8</vt:lpstr>
      <vt:lpstr>ANEXO 9</vt:lpstr>
      <vt:lpstr>ANEXO 10</vt:lpstr>
      <vt:lpstr>ANEXO 11</vt:lpstr>
      <vt:lpstr>ANEXO 12</vt:lpstr>
      <vt:lpstr>ANEXO 13</vt:lpstr>
      <vt:lpstr>ANEXO 14</vt:lpstr>
      <vt:lpstr>ANEXO 15</vt:lpstr>
      <vt:lpstr>ANEXO 16</vt:lpstr>
      <vt:lpstr>ANEXO 17</vt:lpstr>
      <vt:lpstr>'ANEXO 10'!Area_de_impressao</vt:lpstr>
      <vt:lpstr>'ANEXO 11'!Area_de_impressao</vt:lpstr>
      <vt:lpstr>'ANEXO 12'!Area_de_impressao</vt:lpstr>
      <vt:lpstr>'ANEXO 13'!Area_de_impressao</vt:lpstr>
      <vt:lpstr>'ANEXO 14'!Area_de_impressao</vt:lpstr>
      <vt:lpstr>'ANEXO 15'!Area_de_impressao</vt:lpstr>
      <vt:lpstr>'ANEXO 16'!Area_de_impressao</vt:lpstr>
      <vt:lpstr>'ANEXO 17'!Area_de_impressao</vt:lpstr>
      <vt:lpstr>'ANEXO 2'!Area_de_impressao</vt:lpstr>
      <vt:lpstr>'ANEXO 3'!Area_de_impressao</vt:lpstr>
      <vt:lpstr>'ANEXO 4'!Area_de_impressao</vt:lpstr>
      <vt:lpstr>'ANEXO 5'!Area_de_impressao</vt:lpstr>
      <vt:lpstr>'ANEXO 6'!Area_de_impressao</vt:lpstr>
      <vt:lpstr>'ANEXO 7'!Area_de_impressao</vt:lpstr>
      <vt:lpstr>'ANEXO 8'!Area_de_impressao</vt:lpstr>
      <vt:lpstr>'ANEXO 9'!Area_de_impressao</vt:lpstr>
      <vt:lpstr>'ANEXO 16'!Titulos_de_impressao</vt:lpstr>
      <vt:lpstr>'ANEXO 2'!Titulos_de_impressao</vt:lpstr>
      <vt:lpstr>'ANEXO 3'!Titulos_de_impressao</vt:lpstr>
      <vt:lpstr>'ANEXO 6'!Titulos_de_impressao</vt:lpstr>
      <vt:lpstr>'ANEXO 7'!Titulos_de_impressao</vt:lpstr>
      <vt:lpstr>'ANEXO 8'!Titulos_de_impressao</vt:lpstr>
      <vt:lpstr>'ANEXO 9'!Titulos_de_impressao</vt:lpstr>
    </vt:vector>
  </TitlesOfParts>
  <Company>UGP-PROMATA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antonio</dc:creator>
  <cp:lastModifiedBy>Rubem Duarte</cp:lastModifiedBy>
  <cp:lastPrinted>2021-09-12T03:02:33Z</cp:lastPrinted>
  <dcterms:created xsi:type="dcterms:W3CDTF">2010-03-01T21:06:05Z</dcterms:created>
  <dcterms:modified xsi:type="dcterms:W3CDTF">2021-09-15T01:46:48Z</dcterms:modified>
</cp:coreProperties>
</file>